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as/Documents/ÖA KK TO:DE/Neue Seite 2017/Inhalte/Formulare-KKA/Friedhofswesen/"/>
    </mc:Choice>
  </mc:AlternateContent>
  <bookViews>
    <workbookView xWindow="1540" yWindow="680" windowWidth="11600" windowHeight="6280"/>
  </bookViews>
  <sheets>
    <sheet name="Datenerfassung und Kalkulation" sheetId="1" r:id="rId1"/>
    <sheet name="BAB" sheetId="2" r:id="rId2"/>
    <sheet name="Tabelle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F6" i="2" l="1"/>
  <c r="F5" i="2"/>
  <c r="E5" i="2"/>
  <c r="D6" i="2"/>
  <c r="F9" i="2"/>
  <c r="G6" i="2"/>
  <c r="G9" i="2"/>
  <c r="H6" i="2"/>
  <c r="H9" i="2"/>
  <c r="B5" i="2"/>
  <c r="H240" i="1"/>
  <c r="H239" i="1"/>
  <c r="H10" i="2"/>
  <c r="H14" i="2"/>
  <c r="H55" i="1"/>
  <c r="E6" i="2"/>
  <c r="B6" i="2"/>
  <c r="E9" i="2"/>
  <c r="H219" i="1"/>
  <c r="H220" i="1"/>
  <c r="H221" i="1"/>
  <c r="H222" i="1"/>
  <c r="H223" i="1"/>
  <c r="H224" i="1"/>
  <c r="H225" i="1"/>
  <c r="F10" i="2"/>
  <c r="F14" i="2"/>
  <c r="F207" i="1"/>
  <c r="H209" i="1"/>
  <c r="E13" i="2"/>
  <c r="H208" i="1"/>
  <c r="C13" i="2"/>
  <c r="B13" i="2"/>
  <c r="H245" i="1"/>
  <c r="G10" i="2"/>
  <c r="G14" i="2"/>
  <c r="H229" i="1"/>
  <c r="H230" i="1"/>
  <c r="H231" i="1"/>
  <c r="H232" i="1"/>
  <c r="H233" i="1"/>
  <c r="H234" i="1"/>
  <c r="H235" i="1"/>
  <c r="D10" i="2"/>
  <c r="D14" i="2"/>
  <c r="D8" i="2"/>
  <c r="D7" i="2"/>
  <c r="D9" i="2"/>
  <c r="H68" i="1"/>
  <c r="D143" i="1"/>
  <c r="F143" i="1"/>
  <c r="H143" i="1"/>
  <c r="H69" i="1"/>
  <c r="D144" i="1"/>
  <c r="F144" i="1"/>
  <c r="H144" i="1"/>
  <c r="H70" i="1"/>
  <c r="D145" i="1"/>
  <c r="F145" i="1"/>
  <c r="H145" i="1"/>
  <c r="H72" i="1"/>
  <c r="D147" i="1"/>
  <c r="F147" i="1"/>
  <c r="H147" i="1"/>
  <c r="H73" i="1"/>
  <c r="D148" i="1"/>
  <c r="F148" i="1"/>
  <c r="H148" i="1"/>
  <c r="H74" i="1"/>
  <c r="D149" i="1"/>
  <c r="F149" i="1"/>
  <c r="H149" i="1"/>
  <c r="H75" i="1"/>
  <c r="D150" i="1"/>
  <c r="F150" i="1"/>
  <c r="H150" i="1"/>
  <c r="H76" i="1"/>
  <c r="D151" i="1"/>
  <c r="F151" i="1"/>
  <c r="H151" i="1"/>
  <c r="H77" i="1"/>
  <c r="D152" i="1"/>
  <c r="F152" i="1"/>
  <c r="H152" i="1"/>
  <c r="H78" i="1"/>
  <c r="D153" i="1"/>
  <c r="F153" i="1"/>
  <c r="H153" i="1"/>
  <c r="H79" i="1"/>
  <c r="D154" i="1"/>
  <c r="F154" i="1"/>
  <c r="H154" i="1"/>
  <c r="H81" i="1"/>
  <c r="D156" i="1"/>
  <c r="F156" i="1"/>
  <c r="H156" i="1"/>
  <c r="H82" i="1"/>
  <c r="D157" i="1"/>
  <c r="F157" i="1"/>
  <c r="H157" i="1"/>
  <c r="D158" i="1"/>
  <c r="F158" i="1"/>
  <c r="H158" i="1"/>
  <c r="H159" i="1"/>
  <c r="H161" i="1"/>
  <c r="H163" i="1"/>
  <c r="H134" i="1"/>
  <c r="H135" i="1"/>
  <c r="C7" i="2"/>
  <c r="B7" i="2"/>
  <c r="H85" i="1"/>
  <c r="H137" i="1"/>
  <c r="H138" i="1"/>
  <c r="H162" i="1"/>
  <c r="H132" i="1"/>
  <c r="C8" i="2"/>
  <c r="C9" i="2"/>
  <c r="B9" i="2"/>
  <c r="B8" i="2"/>
  <c r="H195" i="1"/>
  <c r="H196" i="1"/>
  <c r="H197" i="1"/>
  <c r="H198" i="1"/>
  <c r="H199" i="1"/>
  <c r="H17" i="1"/>
  <c r="H19" i="1"/>
  <c r="H24" i="1"/>
  <c r="H200" i="1"/>
  <c r="H201" i="1"/>
  <c r="H202" i="1"/>
  <c r="H203" i="1"/>
  <c r="H204" i="1"/>
  <c r="H205" i="1"/>
  <c r="H206" i="1"/>
  <c r="H210" i="1"/>
  <c r="C213" i="1"/>
  <c r="F213" i="1"/>
  <c r="H213" i="1"/>
  <c r="H214" i="1"/>
  <c r="E11" i="2"/>
  <c r="H215" i="1"/>
  <c r="E10" i="2"/>
  <c r="E12" i="2"/>
  <c r="E14" i="2"/>
  <c r="B12" i="2"/>
  <c r="C180" i="1"/>
  <c r="H124" i="1"/>
  <c r="H125" i="1"/>
  <c r="B129" i="1"/>
  <c r="H129" i="1"/>
  <c r="H165" i="1"/>
  <c r="H166" i="1"/>
  <c r="H167" i="1"/>
  <c r="B190" i="1"/>
  <c r="F171" i="1"/>
  <c r="D180" i="1"/>
  <c r="E180" i="1"/>
  <c r="C181" i="1"/>
  <c r="D172" i="1"/>
  <c r="D171" i="1"/>
  <c r="E172" i="1"/>
  <c r="F172" i="1"/>
  <c r="D181" i="1"/>
  <c r="E181" i="1"/>
  <c r="D173" i="1"/>
  <c r="E173" i="1"/>
  <c r="F173" i="1"/>
  <c r="D182" i="1"/>
  <c r="C182" i="1"/>
  <c r="E182" i="1"/>
  <c r="D174" i="1"/>
  <c r="E174" i="1"/>
  <c r="F174" i="1"/>
  <c r="D183" i="1"/>
  <c r="C183" i="1"/>
  <c r="E183" i="1"/>
  <c r="D175" i="1"/>
  <c r="E175" i="1"/>
  <c r="F175" i="1"/>
  <c r="D184" i="1"/>
  <c r="C184" i="1"/>
  <c r="E184" i="1"/>
  <c r="D176" i="1"/>
  <c r="E176" i="1"/>
  <c r="F176" i="1"/>
  <c r="D185" i="1"/>
  <c r="C185" i="1"/>
  <c r="E185" i="1"/>
  <c r="E186" i="1"/>
  <c r="E190" i="1"/>
  <c r="G190" i="1"/>
  <c r="F180" i="1"/>
  <c r="J180" i="1"/>
  <c r="J186" i="1"/>
  <c r="C11" i="2"/>
  <c r="B11" i="2"/>
  <c r="C10" i="2"/>
  <c r="B10" i="2"/>
  <c r="C14" i="2"/>
  <c r="B14" i="2"/>
  <c r="F181" i="1"/>
  <c r="J181" i="1"/>
  <c r="F182" i="1"/>
  <c r="J182" i="1"/>
  <c r="F183" i="1"/>
  <c r="J183" i="1"/>
  <c r="F184" i="1"/>
  <c r="J184" i="1"/>
  <c r="F185" i="1"/>
  <c r="J185" i="1"/>
  <c r="H185" i="1"/>
  <c r="H184" i="1"/>
  <c r="C186" i="1"/>
  <c r="D159" i="1"/>
  <c r="H183" i="1"/>
  <c r="H182" i="1"/>
  <c r="H181" i="1"/>
  <c r="H180" i="1"/>
</calcChain>
</file>

<file path=xl/sharedStrings.xml><?xml version="1.0" encoding="utf-8"?>
<sst xmlns="http://schemas.openxmlformats.org/spreadsheetml/2006/main" count="518" uniqueCount="346">
  <si>
    <t>1.</t>
  </si>
  <si>
    <t>A) Erfassungsbogen</t>
  </si>
  <si>
    <t>2.</t>
  </si>
  <si>
    <t>€</t>
  </si>
  <si>
    <t>3.</t>
  </si>
  <si>
    <t>4.</t>
  </si>
  <si>
    <t>Zahl der zur Zeit gelösten Grablager</t>
  </si>
  <si>
    <t>5.</t>
  </si>
  <si>
    <t>6.</t>
  </si>
  <si>
    <t>7.</t>
  </si>
  <si>
    <t>Kosten der Friedhofsanlage</t>
  </si>
  <si>
    <t>7.1.</t>
  </si>
  <si>
    <t>m²           x</t>
  </si>
  <si>
    <t>7.2.</t>
  </si>
  <si>
    <t>Zahl der Bäume</t>
  </si>
  <si>
    <t>Friedhofsmauer</t>
  </si>
  <si>
    <t>Friedhofszaun</t>
  </si>
  <si>
    <t>Hecke als Einfriedung</t>
  </si>
  <si>
    <t xml:space="preserve">Pflanzungen </t>
  </si>
  <si>
    <t>Rasenflächen</t>
  </si>
  <si>
    <t>Wasserleitung</t>
  </si>
  <si>
    <t>Lichtkabel (Erdkabel)</t>
  </si>
  <si>
    <t>Kosten für sonstiges</t>
  </si>
  <si>
    <t>(Bänke, Wasserstellen, Abfallbehälter u. ä. ansetzen nach derzeitigem Neukaufwert)</t>
  </si>
  <si>
    <t>Stck.       x</t>
  </si>
  <si>
    <t>m            x</t>
  </si>
  <si>
    <t>=</t>
  </si>
  <si>
    <t>10.</t>
  </si>
  <si>
    <t>Friedhofskapelle/ Ruhekammer/ Kühlkammer</t>
  </si>
  <si>
    <t>cbm umbauter Raum</t>
  </si>
  <si>
    <t>m³</t>
  </si>
  <si>
    <t>Anzahl der Trauerfeiern (Nutzungen pro Jahr)</t>
  </si>
  <si>
    <t>Jahre</t>
  </si>
  <si>
    <t>B) Kostenkalkulation zur Ermittlung der Friedhofsgebühren</t>
  </si>
  <si>
    <t>m²</t>
  </si>
  <si>
    <t>Kostenkalkulation zur Ermittlung der Friedhofsunterhaltungsgebühr</t>
  </si>
  <si>
    <t>Kostenkalkulation zur Ermittlung der Grabnutzungsgebühr</t>
  </si>
  <si>
    <t>Ruhezeiten gemäß geltender Friedhofsordnung</t>
  </si>
  <si>
    <t>10.1.</t>
  </si>
  <si>
    <t>Friedhofsunterhaltungsgebühr pro Grablager und Jahr</t>
  </si>
  <si>
    <t>10.2.</t>
  </si>
  <si>
    <t>Sachkosten der Friedhofsverwaltung pro Jahr</t>
  </si>
  <si>
    <t>(Miete, Heizung, Reinigung, Porto, EDV, Telefon, Veröffentlichungen, Büromaterialien u.s.w.)</t>
  </si>
  <si>
    <t>: Anzahl der jährlichen Nutzungen</t>
  </si>
  <si>
    <t>Personalkosten pro Jahr</t>
  </si>
  <si>
    <t>Abfallbeseitigung, Containerleerung</t>
  </si>
  <si>
    <t>Wasser, Abwasser</t>
  </si>
  <si>
    <t>Öle, Fette, Betriebsstoffe, Kraftstoffe</t>
  </si>
  <si>
    <t>Berufsgenossenschaftsbeitrag</t>
  </si>
  <si>
    <t>Summe Sachkosten der Friedhofsunterhaltung pro Jahr</t>
  </si>
  <si>
    <t>Sachkosten pro Jahr (Reinigungsmittel, Reparaturen, Versicherung, Energiekosten u. a. )</t>
  </si>
  <si>
    <t>zuzüglich 3 % Sicherheitszuschlag</t>
  </si>
  <si>
    <t>1.1.</t>
  </si>
  <si>
    <t>1.2.</t>
  </si>
  <si>
    <t>1.2.1.</t>
  </si>
  <si>
    <t>1.3.1.</t>
  </si>
  <si>
    <t>1.3.</t>
  </si>
  <si>
    <t>1.4.</t>
  </si>
  <si>
    <t>1.4.1.</t>
  </si>
  <si>
    <t>1.4.2.</t>
  </si>
  <si>
    <t>1.5.</t>
  </si>
  <si>
    <t>1.6.</t>
  </si>
  <si>
    <t>1.7.</t>
  </si>
  <si>
    <t>1.8.</t>
  </si>
  <si>
    <t>2.1.</t>
  </si>
  <si>
    <t>2.2.</t>
  </si>
  <si>
    <t>2.3.</t>
  </si>
  <si>
    <t>2.4.</t>
  </si>
  <si>
    <t>2.5.</t>
  </si>
  <si>
    <t>3.1.</t>
  </si>
  <si>
    <t>3.2.</t>
  </si>
  <si>
    <t>3.3.</t>
  </si>
  <si>
    <t>Festkosten pro Jahr Kapelle/ Ruhekammer/ Kühlkammer</t>
  </si>
  <si>
    <t>2.6.</t>
  </si>
  <si>
    <t xml:space="preserve">Friedhofsgröße </t>
  </si>
  <si>
    <t>Summe Herstellungskosten der Friedhofsanlage</t>
  </si>
  <si>
    <t>kleinere Maschinen und Geräte (Anschaffungswerte &lt; 400 €)</t>
  </si>
  <si>
    <t xml:space="preserve">          :</t>
  </si>
  <si>
    <t>8.</t>
  </si>
  <si>
    <t>9.</t>
  </si>
  <si>
    <t>9.1.</t>
  </si>
  <si>
    <t>9.2.</t>
  </si>
  <si>
    <t>9.3.</t>
  </si>
  <si>
    <t>4.1.</t>
  </si>
  <si>
    <t>4.2.</t>
  </si>
  <si>
    <t>4.3.</t>
  </si>
  <si>
    <t>4.4.</t>
  </si>
  <si>
    <t>zusätzliche Kosten pro Bestattungsfall in der Gemeinschaftsgrabanlage</t>
  </si>
  <si>
    <t>Materialien für Ausbesserungen und Reparaturen, Nachpflanzungen, ...</t>
  </si>
  <si>
    <t>Hecken- und Baumschnitt</t>
  </si>
  <si>
    <t>Gemeinschaftsgrabanlage</t>
  </si>
  <si>
    <t xml:space="preserve">(z.B. Aktualisierung der Namenstafel bei halbanonymer Bestattung, Blumen) </t>
  </si>
  <si>
    <t>Kalkulation der Pflegekosten der Gemeinschaftsgrabanlage</t>
  </si>
  <si>
    <t>4.1.1.</t>
  </si>
  <si>
    <t>4.1.2.</t>
  </si>
  <si>
    <t>Zwischenergebnis</t>
  </si>
  <si>
    <t>Richtwerte</t>
  </si>
  <si>
    <t>(Keine Kosten, die bereits in den Friedhofsunterhaltungskosten enthalten sind !!!)</t>
  </si>
  <si>
    <t>(ohne Sonderausgaben für Gemeinschaftsgrabanlage)</t>
  </si>
  <si>
    <t xml:space="preserve">Sachkosten der allgemeinen Friedhofsunterhaltung pro Jahr </t>
  </si>
  <si>
    <t>Sachkosten nur für die Anlage und Pflege der Gemeinschaftsgrabanlage</t>
  </si>
  <si>
    <t>Kalkulation zur Ermittlung der Benutzungsgebühr für Kapelle/ Ruhekammer/ Kühlkammer</t>
  </si>
  <si>
    <t>Nutzungsgebühr für Kapelle/ Ruhekammer/ Kühlkammer</t>
  </si>
  <si>
    <t xml:space="preserve">  Abschreibung der Herstellungskosten mit </t>
  </si>
  <si>
    <t xml:space="preserve">  Verzinsung d. halben Herstellungskosten mit</t>
  </si>
  <si>
    <t xml:space="preserve">   Verzinsung der halben Anlagekosten mit</t>
  </si>
  <si>
    <t xml:space="preserve">   Verzinsung d. halben Herstellungskosten mit </t>
  </si>
  <si>
    <t>Grabart</t>
  </si>
  <si>
    <t>WKZ</t>
  </si>
  <si>
    <t>Nutzungs-</t>
  </si>
  <si>
    <t xml:space="preserve">WKZ </t>
  </si>
  <si>
    <t>Aufwand</t>
  </si>
  <si>
    <t>dauer</t>
  </si>
  <si>
    <t>Nutzg.dauer</t>
  </si>
  <si>
    <t>Grabnutzg.</t>
  </si>
  <si>
    <t>norm.</t>
  </si>
  <si>
    <t>GN-gebühr</t>
  </si>
  <si>
    <t>Grabnutzungsgebühr</t>
  </si>
  <si>
    <t>LE</t>
  </si>
  <si>
    <t>ohne Sicherh.</t>
  </si>
  <si>
    <t>incl. 3% Sicherh.</t>
  </si>
  <si>
    <t>Gemeinsch.grab</t>
  </si>
  <si>
    <t>Gesamt</t>
  </si>
  <si>
    <t>Nebenrechnung:</t>
  </si>
  <si>
    <t>Festkosten des Friedhofes pro Jahr    /    Summe norm.LE          =           Grabnutzungsgeb. pro norm.LE</t>
  </si>
  <si>
    <t>Zahl der Bestattungen in einer Gemeinschaftsanlage pro Jahr</t>
  </si>
  <si>
    <t>Summe Bestattungsfälle pro Jahr</t>
  </si>
  <si>
    <t>Gruft</t>
  </si>
  <si>
    <t xml:space="preserve">   Abschreibung der Herstellungskosten mit </t>
  </si>
  <si>
    <t xml:space="preserve">Urnengemeinschaftsgrabanlage </t>
  </si>
  <si>
    <t>2.7.</t>
  </si>
  <si>
    <t>abzügl. Einnahmen aus Verwaltungskosten aus Anlass einer Bestattung</t>
  </si>
  <si>
    <t xml:space="preserve">                                      Verwaltungskosten für Grabmalgenehmigungen</t>
  </si>
  <si>
    <t xml:space="preserve">                                      Verwaltungskosten für Gewerbegenehmigungen</t>
  </si>
  <si>
    <t>Anzahl der Gewerbegenehmigungen pro Jahr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</si>
  <si>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</si>
  <si>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</si>
  <si>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</si>
  <si>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</si>
  <si>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</si>
  <si>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</si>
  <si>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</si>
  <si>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</si>
  <si>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</si>
  <si>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9.4.</t>
  </si>
  <si>
    <t>9.4.1.</t>
  </si>
  <si>
    <t>9.4.2.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</si>
  <si>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</si>
  <si>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</si>
  <si>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</si>
  <si>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</si>
  <si>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</si>
  <si>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</si>
  <si>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</si>
  <si>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</si>
  <si>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</si>
  <si>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11.1.</t>
  </si>
  <si>
    <t>11.</t>
  </si>
  <si>
    <t>11.2.</t>
  </si>
  <si>
    <t>11.3.</t>
  </si>
  <si>
    <t>12.</t>
  </si>
  <si>
    <t>12.1.</t>
  </si>
  <si>
    <t>12.2.</t>
  </si>
  <si>
    <t>12.3.</t>
  </si>
  <si>
    <t>12.4.</t>
  </si>
  <si>
    <t>13.</t>
  </si>
  <si>
    <t>Verwaltungsgebühren</t>
  </si>
  <si>
    <t>13.1.</t>
  </si>
  <si>
    <t>13.2.</t>
  </si>
  <si>
    <t>13.3.</t>
  </si>
  <si>
    <t>für die Zulassung eines Gewerbetreibenden auf dem Friedhof</t>
  </si>
  <si>
    <t>Jährlich verbleibende und umzulegende Friedhofsunterhaltungskosten</t>
  </si>
  <si>
    <t>14.</t>
  </si>
  <si>
    <t>Friedhofstor</t>
  </si>
  <si>
    <t>klein</t>
  </si>
  <si>
    <t>groß</t>
  </si>
  <si>
    <t xml:space="preserve">   Abschreibung der Anlagekosten</t>
  </si>
  <si>
    <t>Anlagekosten</t>
  </si>
  <si>
    <t>voraussichtl.</t>
  </si>
  <si>
    <t>Abschrei-</t>
  </si>
  <si>
    <t>jährl. Abschr.-</t>
  </si>
  <si>
    <t>Nutzungsjahre</t>
  </si>
  <si>
    <t>bungssatz</t>
  </si>
  <si>
    <t>betrag</t>
  </si>
  <si>
    <t>Friedhofstore</t>
  </si>
  <si>
    <t xml:space="preserve">Summe </t>
  </si>
  <si>
    <t>(Pkt.9 Erfs.)</t>
  </si>
  <si>
    <t xml:space="preserve">     davon werden umgelegt auf die Grabnutzungsgebühr</t>
  </si>
  <si>
    <t xml:space="preserve">     davon werden umgelegt auf die Friedhofsunterhaltungsgebühr</t>
  </si>
  <si>
    <t>Summe auf die Grabnutzungsgebühr umzulegende Festkosten pro Jahr</t>
  </si>
  <si>
    <t>1.9.</t>
  </si>
  <si>
    <t>1.10.</t>
  </si>
  <si>
    <t xml:space="preserve">   Abschreibung des Anschaffungswertes der Maschinen u. Geräte mit 25 %</t>
  </si>
  <si>
    <t>1.3.2.</t>
  </si>
  <si>
    <t>2.8.</t>
  </si>
  <si>
    <t>2.9.</t>
  </si>
  <si>
    <t xml:space="preserve">Kontrollrechnung </t>
  </si>
  <si>
    <t>jährl. Einnahmen</t>
  </si>
  <si>
    <t>(ohne Sicherh.zuschl.)</t>
  </si>
  <si>
    <t>13.4.</t>
  </si>
  <si>
    <t>13.5.</t>
  </si>
  <si>
    <t>13.6.</t>
  </si>
  <si>
    <t>15.</t>
  </si>
  <si>
    <t>Umbettungen, Grabberäumung durch den Friedhofsträger</t>
  </si>
  <si>
    <t>Sachkosten, die im Zusammenhang mit der Umbettung einer Urne entstehen</t>
  </si>
  <si>
    <t>Sachkosten, die im Zusammenhang mit der Umbettung einer Leiche entstehen</t>
  </si>
  <si>
    <t>Sachkosten, die im Zusammenhang mit einer Grabberäumung entstehen</t>
  </si>
  <si>
    <t>15.1.</t>
  </si>
  <si>
    <t>15.2.</t>
  </si>
  <si>
    <t>15.3.</t>
  </si>
  <si>
    <t>5.1.</t>
  </si>
  <si>
    <t>Gebühr für die Umbettung einer Urne</t>
  </si>
  <si>
    <t>5.2.</t>
  </si>
  <si>
    <t>Gebühr bei Grabberäumung durch den Friedhofsträger</t>
  </si>
  <si>
    <t>Gebühr für die Umbettung einer Leiche</t>
  </si>
  <si>
    <t>zuzüglich Verwaltungsgebühr</t>
  </si>
  <si>
    <t>Jährl. Zuschüsse der politischen Gemeinde</t>
  </si>
  <si>
    <t>(kalk. Zinssatz max. 5 %)</t>
  </si>
  <si>
    <t>(nur nichtbelegte, eingesäte Gräber und Zwischengrün, keine großen ungenutzten Rasen-/Wiesenflächen)</t>
  </si>
  <si>
    <t>Wegeflächen in Kies, Schotter</t>
  </si>
  <si>
    <t>Wegeflächen gepflastert</t>
  </si>
  <si>
    <t>7.3.</t>
  </si>
  <si>
    <t>der notwendig ist für die Pflege und Unterhaltung der Gemeinschaftsgrabanlage</t>
  </si>
  <si>
    <t>prozentualer Anteil des Personalaufwandes/ der Personalkosten pro Jahr,</t>
  </si>
  <si>
    <t>ergibt jährl. Unterhaltungskosten Gemeinschaftsgrabanlage</t>
  </si>
  <si>
    <t>Verlängerung von Grabstätten</t>
  </si>
  <si>
    <t>für durchschnittlich</t>
  </si>
  <si>
    <t>Verlängerung Erde</t>
  </si>
  <si>
    <t>Verlängerung Urne</t>
  </si>
  <si>
    <t>Verläng. Erde</t>
  </si>
  <si>
    <t>Verläng. Urne</t>
  </si>
  <si>
    <t>Best./Antr.</t>
  </si>
  <si>
    <t>Anzahl jährl.</t>
  </si>
  <si>
    <t>pro Jahr</t>
  </si>
  <si>
    <t>aus Anlass einer Bestattung</t>
  </si>
  <si>
    <t xml:space="preserve">für die Genehmigung eines Grabmals </t>
  </si>
  <si>
    <t>für die Genehmigung der Beisetzung eines Ortsfremden</t>
  </si>
  <si>
    <t>13.7.</t>
  </si>
  <si>
    <t>für die Genehmigung einer Umbettung</t>
  </si>
  <si>
    <t>für die Erlaubnis zum Befahren mit einem Kraftfahrtzeug</t>
  </si>
  <si>
    <t>für die Erteilung einer Fotografiererlaubnis</t>
  </si>
  <si>
    <t>Anzahl Beisetzungen Ortsfremde pro Jahr</t>
  </si>
  <si>
    <t>Anzahl Genehmigungen für Befahren mit Kraftfahrtzeug</t>
  </si>
  <si>
    <t>Anzahl Fotografiererlaubnis pro Jahr</t>
  </si>
  <si>
    <t xml:space="preserve">                                      Verwaltungskosten für Genehmigungen der Beisetzung eines Ortsfremden</t>
  </si>
  <si>
    <t xml:space="preserve">                                      Verwaltungskosten für Erlaubnis Befahren mit Kfz</t>
  </si>
  <si>
    <t xml:space="preserve">                                      Verwaltungskosten für Fotografiererlaubnis</t>
  </si>
  <si>
    <t xml:space="preserve">                                      Verwaltungskosten für Genehmigung von Umbettungen</t>
  </si>
  <si>
    <t>Zahl der Beisetzungen zusätzlicher Urnen in ein belegtes Grab</t>
  </si>
  <si>
    <t>(Anträge auf Verlängerung nach Ablauf der Nutzungszeit und Verlängerung zur Wahrung der Ruhezeit bei Beisetzung zusätzlicher Urnen)</t>
  </si>
  <si>
    <t>Haushaltsjahre:</t>
  </si>
  <si>
    <t xml:space="preserve">Die Ermittlung der in nachfolgender Kalkulation verwendeten Zahlenwerte erfolgte auf der Grundlage der Daten der letzen </t>
  </si>
  <si>
    <t>(Hinweis an KG: üblich sind die letzen 3 bis 5 Haushaltsjahre)</t>
  </si>
  <si>
    <t>Anzahl der Umbettungen von Leichen pro Jahr</t>
  </si>
  <si>
    <t>Anzahl der Umbettungen von Urnen pro Jahr</t>
  </si>
  <si>
    <t>0.</t>
  </si>
  <si>
    <t>Zahl der Sargbestattungen pro Jahr (ohne Gruften)</t>
  </si>
  <si>
    <t>Zahl der Urnenbestattungen pro Jahr (ohne Gemeinsch.gräber, ohne zusätzl. Urnen)</t>
  </si>
  <si>
    <t>Jährliche Bestattungsfälle und Verlängerungen von Grabstätten</t>
  </si>
  <si>
    <t>Jährliche Inanspruchnahme sonstiger Leistungen</t>
  </si>
  <si>
    <t>m</t>
  </si>
  <si>
    <t xml:space="preserve">   x   Länge:</t>
  </si>
  <si>
    <t>/m²          =</t>
  </si>
  <si>
    <t xml:space="preserve">   Naturstein</t>
  </si>
  <si>
    <t>ca. Höhe:</t>
  </si>
  <si>
    <t xml:space="preserve">   Mauerziegel</t>
  </si>
  <si>
    <t xml:space="preserve">sonstiges </t>
  </si>
  <si>
    <t>Anschluss-/ Erschließungsbeitrag      x</t>
  </si>
  <si>
    <t xml:space="preserve">   x   Zinssatz</t>
  </si>
  <si>
    <t xml:space="preserve"> =</t>
  </si>
  <si>
    <t>Anschluss- und Erschließungsbeiträge sind Kosten des Friedhofsgrundstückes und werden kalkulatorisch mit max. 5% verzinst.</t>
  </si>
  <si>
    <t>Betriebsabrechungsbogen BAB</t>
  </si>
  <si>
    <t>Kostenarten</t>
  </si>
  <si>
    <t>Personalkosten</t>
  </si>
  <si>
    <t>kalk. Zinsen</t>
  </si>
  <si>
    <t>Kapelle/Leichenhalle</t>
  </si>
  <si>
    <t>Sachkosten</t>
  </si>
  <si>
    <t>Gemeinschaftsgrab</t>
  </si>
  <si>
    <t>Summe</t>
  </si>
  <si>
    <t>kalk. Abschreibungen</t>
  </si>
  <si>
    <t>Kostenstellen</t>
  </si>
  <si>
    <t>Friedhofsunterhaltung</t>
  </si>
  <si>
    <t>Anzahl Grabberäumungen pro Jahr</t>
  </si>
  <si>
    <t>Einnahmen Nutzungs-/Unterhaltg.gebühren</t>
  </si>
  <si>
    <t>Einnahmen Verwaltungsgeb.</t>
  </si>
  <si>
    <t>Einnahmen jährl. Zuschüsse polit.Gemeinde</t>
  </si>
  <si>
    <t xml:space="preserve">  bereinigt um 3% Sicherheitszuschlag</t>
  </si>
  <si>
    <t>Grabnutzung</t>
  </si>
  <si>
    <t>Grabberäumung</t>
  </si>
  <si>
    <t>Umbettung</t>
  </si>
  <si>
    <t>Summe Kosten</t>
  </si>
  <si>
    <t>Summe Einnahmen</t>
  </si>
  <si>
    <t>abzügl. Einnahmen aus Zuschüssen der polit. Gemeinde    =</t>
  </si>
  <si>
    <t>............</t>
  </si>
  <si>
    <t>...</t>
  </si>
  <si>
    <t>Hinweis an KG zur Spalte "WKZ Aufwand":</t>
  </si>
  <si>
    <t xml:space="preserve">Die Wertungskennziffer "Aufwand" (WKZ Aufwand) </t>
  </si>
  <si>
    <t xml:space="preserve">für die Verlängerung von Urnen- bzw. Erd(wahl-)gräbern </t>
  </si>
  <si>
    <t>muss immer den selben Wert wie die zu verlängernde</t>
  </si>
  <si>
    <t>Grabart haben!</t>
  </si>
  <si>
    <t>Bsp.: Wenn das Wahlgrab Urne die WKZ = 2 erhält, dann muss</t>
  </si>
  <si>
    <t>die Verlängerung Wahlgrab Urne ebenfalls WKZ = 2 bekommen.</t>
  </si>
  <si>
    <t>1.0.</t>
  </si>
  <si>
    <t>x</t>
  </si>
  <si>
    <t xml:space="preserve">   c) 20% der Anlagekosten des Friedhofes</t>
  </si>
  <si>
    <t xml:space="preserve">   Kalkulatorische Zinsen = 5 % des Wertes des Friedhofsgrundstückes </t>
  </si>
  <si>
    <t xml:space="preserve">       als Wert für Rohbaufläche (FH ohne Kirche)</t>
  </si>
  <si>
    <t xml:space="preserve">   a) Verkehrswert pro m², soweit bekannt</t>
  </si>
  <si>
    <t>€/ m²</t>
  </si>
  <si>
    <t xml:space="preserve">   b) 4-6-facher Wert f. Landwirt.fläche pro m²</t>
  </si>
  <si>
    <t>%</t>
  </si>
  <si>
    <t>abzüglich umgelegte Zuschüsse</t>
  </si>
  <si>
    <t xml:space="preserve">   in ein Erdgrab </t>
  </si>
  <si>
    <t xml:space="preserve">   in ein Urnengrab  (nur 1. Belegung, nicht Beisetzungen zusätzlicher Urnen)</t>
  </si>
  <si>
    <t>Zahl der Bestattungen in Gruften/ Mauergräber pro Jahr</t>
  </si>
  <si>
    <t>Urnengräber - Anzahl Anträge/Fälle pro Jahr</t>
  </si>
  <si>
    <t>Erdgräber - Anzahl Anträge/Fälle pro Jahr</t>
  </si>
  <si>
    <t xml:space="preserve">Urnengrab </t>
  </si>
  <si>
    <t xml:space="preserve">Erdgrab </t>
  </si>
  <si>
    <t>Mauergräber / Gruften</t>
  </si>
  <si>
    <t>Grab Urne</t>
  </si>
  <si>
    <t>Grab Erde</t>
  </si>
  <si>
    <t>Sachkosten pro Jahr (Wasser, Energie, Reparaturen, Versicherungen, Reinigung u.s.w.)</t>
  </si>
  <si>
    <t>Anschaffungswert Maschinen und Geräte (Anschaffungswert &gt; 400 €) (8. Erf.)</t>
  </si>
  <si>
    <t>Anlagekosten des Friedhofes (9.13. Erfassungsbogen)</t>
  </si>
  <si>
    <t>Wirtschaftsgebäudekosten, Richtwert 150€/ m³ umbauten Raum (10.1.Erf.)</t>
  </si>
  <si>
    <t>Summe aus 1.0.+1.1.+1.2.1+1.3.1.+1.3.2.+1.4.1.+1.4.2.Kalk. (= Festkosten Friedhof pro Jahr)</t>
  </si>
  <si>
    <t xml:space="preserve">Personalkosten (Pkt. 4. Erf. abzügl. Pkt. 7.3. Erf. Personalaufwand f. Gemeinsch.grabanl.) </t>
  </si>
  <si>
    <t>Sachkosten der Friedhofsverwaltung (5. Erfassungsbogen)</t>
  </si>
  <si>
    <t>Sachkosten der Friedhofsunterhaltung (6.9. Erfassungsbogen)</t>
  </si>
  <si>
    <t>Sachkosten für das Wirtschaftsgebäude (10.2. Erfassungsbogen)</t>
  </si>
  <si>
    <t xml:space="preserve">Jährliche Friedhofsunterhaltungskosten (Summe aus 2.1.+2.2.+2.3+2.4.Kalk.) </t>
  </si>
  <si>
    <t>Jährliche Unterhaltungskosten (2.7. Kalkulation)   :   Anzahl der Grablager (2. Erfassungsbogen)</t>
  </si>
  <si>
    <t>Sachkosten Gemeinschaftsgrabanlage (7.1. Erfassungsbogen)</t>
  </si>
  <si>
    <t>zuzügl. Personalaufwand Gemeinschaftsgrabanlage (7.3. Erfassungsbogen)</t>
  </si>
  <si>
    <t>:   Zahl der jährlichen Bestattg. in Gemeinschaftsgrabanlage (2. Erfass.)</t>
  </si>
  <si>
    <t>zuzüglich Kosten pro Bestattungsfall (z. B. Namenstafel - 7.2. Erfassungsbogen)</t>
  </si>
  <si>
    <t xml:space="preserve"> = Einmaliger Pflegekostenanteil pro Nutzer Gemeinschaftsgrabanlage </t>
  </si>
  <si>
    <t>Herstellungskosten - Richtwert 150 €/ m³ umbauter Raum (11.1. Erfassg.)</t>
  </si>
  <si>
    <t>Sachkosten pro Jahr (11.2. Erfassungsbogen)</t>
  </si>
  <si>
    <r>
      <t xml:space="preserve">Kalkulation der Friedhofsgebühren  </t>
    </r>
    <r>
      <rPr>
        <sz val="16"/>
        <rFont val="Arial"/>
        <family val="2"/>
      </rPr>
      <t>für den Friedhof in .....................................</t>
    </r>
  </si>
  <si>
    <r>
      <t xml:space="preserve">Anschaffungswert Maschinen und Geräte </t>
    </r>
    <r>
      <rPr>
        <sz val="11"/>
        <rFont val="Arial"/>
        <family val="2"/>
      </rPr>
      <t>(Einzelanschaffungswerte &gt; 400 €)</t>
    </r>
  </si>
  <si>
    <r>
      <t xml:space="preserve">Wirtschaftsgebäude </t>
    </r>
    <r>
      <rPr>
        <sz val="11"/>
        <rFont val="Arial"/>
        <family val="2"/>
      </rPr>
      <t>(nur hoheitlicher Bereich!, z.B. Geräteschuppen, Garagen)</t>
    </r>
  </si>
  <si>
    <r>
      <t xml:space="preserve">Kosten des Friedhofsgrundstücks pro m² (Wertermittlung anhand a) </t>
    </r>
    <r>
      <rPr>
        <u/>
        <sz val="11"/>
        <rFont val="Arial"/>
        <family val="2"/>
      </rPr>
      <t>oder</t>
    </r>
    <r>
      <rPr>
        <sz val="11"/>
        <rFont val="Arial"/>
        <family val="2"/>
      </rPr>
      <t xml:space="preserve"> b) </t>
    </r>
    <r>
      <rPr>
        <u/>
        <sz val="11"/>
        <rFont val="Arial"/>
        <family val="2"/>
      </rPr>
      <t>oder</t>
    </r>
    <r>
      <rPr>
        <sz val="11"/>
        <rFont val="Arial"/>
        <family val="2"/>
      </rPr>
      <t xml:space="preserve"> c) )</t>
    </r>
  </si>
  <si>
    <r>
      <t>Gebühren für Umbettungen</t>
    </r>
    <r>
      <rPr>
        <sz val="11"/>
        <rFont val="Arial"/>
        <family val="2"/>
      </rPr>
      <t xml:space="preserve"> entsprechend der entstehenden Kosten</t>
    </r>
  </si>
  <si>
    <r>
      <t>Gebühren für die Grabberäumung durch den Friedhofsträger</t>
    </r>
    <r>
      <rPr>
        <sz val="11"/>
        <rFont val="Arial"/>
        <family val="2"/>
      </rPr>
      <t xml:space="preserve"> entsprechend der entstehenden Kosten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</si>
</sst>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75" formatCode="0.0"/>
    <numFmt numFmtId="177" formatCode="_-* #,##0.00\ [$€-1]_-;\-* #,##0.00\ [$€-1]_-;_-* &quot;-&quot;??\ [$€-1]_-"/>
    <numFmt numFmtId="178" formatCode="General_)"/>
    <numFmt numFmtId="179" formatCode="0.0%"/>
  </numFmts>
  <fonts count="18" x14ac:knownFonts="1">
    <font>
      <sz val="10"/>
      <name val="Arial"/>
    </font>
    <font>
      <sz val="10"/>
      <name val="Arial"/>
    </font>
    <font>
      <sz val="10"/>
      <name val="Courier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10"/>
      <name val="Arial"/>
      <family val="2"/>
    </font>
    <font>
      <i/>
      <sz val="11"/>
      <color indexed="10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77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44" fontId="3" fillId="0" borderId="6" xfId="3" applyFont="1" applyBorder="1"/>
    <xf numFmtId="44" fontId="6" fillId="0" borderId="6" xfId="3" applyFont="1" applyBorder="1" applyAlignment="1">
      <alignment horizontal="center"/>
    </xf>
    <xf numFmtId="44" fontId="3" fillId="0" borderId="7" xfId="3" applyFont="1" applyBorder="1"/>
    <xf numFmtId="0" fontId="3" fillId="0" borderId="8" xfId="0" applyFont="1" applyBorder="1"/>
    <xf numFmtId="44" fontId="3" fillId="0" borderId="0" xfId="3" applyFont="1" applyBorder="1"/>
    <xf numFmtId="44" fontId="6" fillId="0" borderId="0" xfId="3" applyFont="1" applyBorder="1" applyAlignment="1">
      <alignment horizontal="center"/>
    </xf>
    <xf numFmtId="44" fontId="3" fillId="0" borderId="9" xfId="3" applyFont="1" applyBorder="1"/>
    <xf numFmtId="8" fontId="3" fillId="0" borderId="0" xfId="3" applyNumberFormat="1" applyFont="1" applyBorder="1"/>
    <xf numFmtId="44" fontId="3" fillId="0" borderId="10" xfId="3" applyFont="1" applyBorder="1"/>
    <xf numFmtId="44" fontId="6" fillId="0" borderId="10" xfId="3" applyFont="1" applyBorder="1" applyAlignment="1">
      <alignment horizontal="center"/>
    </xf>
    <xf numFmtId="44" fontId="3" fillId="0" borderId="11" xfId="3" applyFont="1" applyBorder="1"/>
    <xf numFmtId="0" fontId="3" fillId="0" borderId="0" xfId="0" applyFont="1" applyBorder="1"/>
    <xf numFmtId="44" fontId="3" fillId="0" borderId="0" xfId="0" applyNumberFormat="1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12" xfId="0" applyFont="1" applyBorder="1"/>
    <xf numFmtId="44" fontId="5" fillId="0" borderId="0" xfId="3" applyFont="1" applyBorder="1"/>
    <xf numFmtId="44" fontId="5" fillId="0" borderId="9" xfId="3" applyFont="1" applyBorder="1"/>
    <xf numFmtId="0" fontId="5" fillId="0" borderId="0" xfId="0" applyFont="1"/>
    <xf numFmtId="0" fontId="5" fillId="0" borderId="14" xfId="0" applyFont="1" applyBorder="1"/>
    <xf numFmtId="44" fontId="5" fillId="0" borderId="10" xfId="0" applyNumberFormat="1" applyFont="1" applyBorder="1"/>
    <xf numFmtId="44" fontId="5" fillId="0" borderId="11" xfId="0" applyNumberFormat="1" applyFont="1" applyBorder="1"/>
    <xf numFmtId="0" fontId="5" fillId="0" borderId="4" xfId="0" applyFont="1" applyBorder="1"/>
    <xf numFmtId="44" fontId="3" fillId="0" borderId="4" xfId="3" applyFont="1" applyBorder="1"/>
    <xf numFmtId="44" fontId="3" fillId="0" borderId="12" xfId="3" applyFont="1" applyBorder="1"/>
    <xf numFmtId="44" fontId="3" fillId="0" borderId="13" xfId="3" applyFont="1" applyBorder="1"/>
    <xf numFmtId="44" fontId="5" fillId="0" borderId="12" xfId="3" applyFont="1" applyBorder="1"/>
    <xf numFmtId="44" fontId="5" fillId="0" borderId="13" xfId="3" applyFont="1" applyBorder="1"/>
    <xf numFmtId="0" fontId="8" fillId="0" borderId="0" xfId="0" applyFont="1"/>
    <xf numFmtId="0" fontId="9" fillId="0" borderId="0" xfId="0" applyFont="1"/>
    <xf numFmtId="0" fontId="8" fillId="0" borderId="0" xfId="0" applyFont="1" applyFill="1"/>
    <xf numFmtId="0" fontId="8" fillId="0" borderId="0" xfId="0" applyFont="1" applyFill="1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1" fontId="12" fillId="0" borderId="0" xfId="0" applyNumberFormat="1" applyFont="1"/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right"/>
    </xf>
    <xf numFmtId="2" fontId="12" fillId="0" borderId="0" xfId="0" applyNumberFormat="1" applyFont="1"/>
    <xf numFmtId="0" fontId="8" fillId="0" borderId="0" xfId="0" applyFont="1" applyBorder="1"/>
    <xf numFmtId="2" fontId="9" fillId="0" borderId="0" xfId="0" applyNumberFormat="1" applyFont="1" applyBorder="1"/>
    <xf numFmtId="0" fontId="9" fillId="0" borderId="0" xfId="0" applyFont="1" applyBorder="1"/>
    <xf numFmtId="2" fontId="12" fillId="0" borderId="0" xfId="0" applyNumberFormat="1" applyFont="1" applyBorder="1"/>
    <xf numFmtId="2" fontId="8" fillId="0" borderId="0" xfId="0" applyNumberFormat="1" applyFont="1" applyBorder="1"/>
    <xf numFmtId="9" fontId="12" fillId="0" borderId="0" xfId="2" applyFont="1" applyBorder="1"/>
    <xf numFmtId="16" fontId="8" fillId="0" borderId="0" xfId="0" applyNumberFormat="1" applyFont="1"/>
    <xf numFmtId="6" fontId="12" fillId="0" borderId="0" xfId="0" applyNumberFormat="1" applyFont="1"/>
    <xf numFmtId="6" fontId="8" fillId="0" borderId="0" xfId="0" applyNumberFormat="1" applyFont="1" applyAlignment="1">
      <alignment horizontal="right"/>
    </xf>
    <xf numFmtId="2" fontId="8" fillId="0" borderId="0" xfId="0" applyNumberFormat="1" applyFont="1"/>
    <xf numFmtId="175" fontId="12" fillId="0" borderId="0" xfId="0" applyNumberFormat="1" applyFont="1"/>
    <xf numFmtId="0" fontId="9" fillId="0" borderId="0" xfId="0" applyFont="1" applyFill="1"/>
    <xf numFmtId="0" fontId="9" fillId="2" borderId="0" xfId="0" applyFont="1" applyFill="1"/>
    <xf numFmtId="0" fontId="14" fillId="2" borderId="0" xfId="0" applyFont="1" applyFill="1"/>
    <xf numFmtId="0" fontId="8" fillId="2" borderId="0" xfId="0" applyFont="1" applyFill="1"/>
    <xf numFmtId="0" fontId="12" fillId="2" borderId="0" xfId="0" applyFont="1" applyFill="1"/>
    <xf numFmtId="2" fontId="12" fillId="2" borderId="0" xfId="0" applyNumberFormat="1" applyFont="1" applyFill="1"/>
    <xf numFmtId="8" fontId="8" fillId="0" borderId="0" xfId="0" applyNumberFormat="1" applyFont="1"/>
    <xf numFmtId="0" fontId="8" fillId="0" borderId="0" xfId="0" applyFont="1" applyAlignment="1">
      <alignment horizontal="center"/>
    </xf>
    <xf numFmtId="1" fontId="8" fillId="0" borderId="0" xfId="0" applyNumberFormat="1" applyFont="1"/>
    <xf numFmtId="0" fontId="8" fillId="0" borderId="0" xfId="0" applyFont="1" applyAlignment="1">
      <alignment horizontal="left"/>
    </xf>
    <xf numFmtId="8" fontId="12" fillId="0" borderId="0" xfId="0" applyNumberFormat="1" applyFont="1" applyAlignment="1">
      <alignment horizontal="left"/>
    </xf>
    <xf numFmtId="179" fontId="12" fillId="0" borderId="0" xfId="0" applyNumberFormat="1" applyFont="1" applyAlignment="1">
      <alignment horizontal="left"/>
    </xf>
    <xf numFmtId="179" fontId="8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15" xfId="0" applyFont="1" applyBorder="1"/>
    <xf numFmtId="0" fontId="8" fillId="0" borderId="15" xfId="0" applyFont="1" applyBorder="1" applyAlignment="1">
      <alignment horizontal="right"/>
    </xf>
    <xf numFmtId="179" fontId="8" fillId="0" borderId="0" xfId="0" applyNumberFormat="1" applyFont="1"/>
    <xf numFmtId="8" fontId="8" fillId="0" borderId="15" xfId="0" applyNumberFormat="1" applyFont="1" applyBorder="1"/>
    <xf numFmtId="0" fontId="8" fillId="0" borderId="0" xfId="0" applyFont="1" applyFill="1" applyBorder="1" applyAlignment="1">
      <alignment horizontal="right"/>
    </xf>
    <xf numFmtId="8" fontId="8" fillId="0" borderId="0" xfId="0" applyNumberFormat="1" applyFont="1" applyFill="1" applyBorder="1"/>
    <xf numFmtId="2" fontId="8" fillId="0" borderId="0" xfId="0" applyNumberFormat="1" applyFont="1" applyFill="1" applyBorder="1"/>
    <xf numFmtId="2" fontId="9" fillId="0" borderId="0" xfId="0" applyNumberFormat="1" applyFont="1" applyFill="1" applyBorder="1"/>
    <xf numFmtId="0" fontId="9" fillId="0" borderId="0" xfId="0" applyFont="1" applyFill="1" applyBorder="1"/>
    <xf numFmtId="0" fontId="8" fillId="0" borderId="0" xfId="0" applyFont="1" applyFill="1" applyAlignment="1">
      <alignment horizontal="left"/>
    </xf>
    <xf numFmtId="177" fontId="8" fillId="0" borderId="16" xfId="1" applyFont="1" applyBorder="1" applyProtection="1"/>
    <xf numFmtId="178" fontId="12" fillId="0" borderId="17" xfId="0" applyNumberFormat="1" applyFont="1" applyBorder="1" applyAlignment="1" applyProtection="1">
      <alignment horizontal="left"/>
    </xf>
    <xf numFmtId="178" fontId="8" fillId="0" borderId="17" xfId="0" applyNumberFormat="1" applyFont="1" applyBorder="1" applyAlignment="1" applyProtection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178" fontId="8" fillId="0" borderId="0" xfId="0" applyNumberFormat="1" applyFont="1" applyBorder="1" applyAlignment="1" applyProtection="1">
      <alignment horizontal="left"/>
    </xf>
    <xf numFmtId="0" fontId="8" fillId="0" borderId="0" xfId="0" applyFont="1" applyFill="1" applyAlignment="1">
      <alignment horizontal="right"/>
    </xf>
    <xf numFmtId="177" fontId="8" fillId="0" borderId="19" xfId="1" applyFont="1" applyBorder="1" applyProtection="1"/>
    <xf numFmtId="178" fontId="12" fillId="0" borderId="15" xfId="0" applyNumberFormat="1" applyFont="1" applyBorder="1" applyAlignment="1" applyProtection="1">
      <alignment horizontal="left"/>
    </xf>
    <xf numFmtId="178" fontId="8" fillId="0" borderId="15" xfId="0" applyNumberFormat="1" applyFont="1" applyBorder="1" applyAlignment="1" applyProtection="1">
      <alignment horizontal="left"/>
    </xf>
    <xf numFmtId="0" fontId="8" fillId="0" borderId="15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177" fontId="8" fillId="0" borderId="21" xfId="1" applyFont="1" applyBorder="1" applyProtection="1"/>
    <xf numFmtId="178" fontId="12" fillId="0" borderId="0" xfId="0" applyNumberFormat="1" applyFont="1" applyBorder="1" applyAlignment="1" applyProtection="1">
      <alignment horizontal="left"/>
    </xf>
    <xf numFmtId="0" fontId="8" fillId="0" borderId="0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8" fillId="0" borderId="15" xfId="0" applyNumberFormat="1" applyFont="1" applyBorder="1" applyAlignment="1">
      <alignment horizontal="left"/>
    </xf>
    <xf numFmtId="177" fontId="8" fillId="0" borderId="0" xfId="1" applyFont="1" applyBorder="1" applyProtection="1"/>
    <xf numFmtId="0" fontId="8" fillId="0" borderId="16" xfId="0" applyFont="1" applyBorder="1"/>
    <xf numFmtId="0" fontId="8" fillId="0" borderId="18" xfId="0" applyFont="1" applyBorder="1"/>
    <xf numFmtId="177" fontId="9" fillId="2" borderId="16" xfId="1" applyFont="1" applyFill="1" applyBorder="1" applyProtection="1"/>
    <xf numFmtId="0" fontId="8" fillId="0" borderId="17" xfId="0" applyFont="1" applyBorder="1" applyAlignment="1">
      <alignment horizontal="right"/>
    </xf>
    <xf numFmtId="0" fontId="8" fillId="2" borderId="17" xfId="0" applyFont="1" applyFill="1" applyBorder="1"/>
    <xf numFmtId="177" fontId="9" fillId="2" borderId="18" xfId="1" applyFont="1" applyFill="1" applyBorder="1" applyAlignment="1" applyProtection="1">
      <alignment horizontal="right"/>
    </xf>
    <xf numFmtId="0" fontId="8" fillId="0" borderId="22" xfId="0" applyFont="1" applyBorder="1"/>
    <xf numFmtId="177" fontId="9" fillId="2" borderId="21" xfId="1" applyFont="1" applyFill="1" applyBorder="1" applyProtection="1"/>
    <xf numFmtId="0" fontId="8" fillId="2" borderId="0" xfId="0" applyFont="1" applyFill="1" applyBorder="1"/>
    <xf numFmtId="177" fontId="9" fillId="2" borderId="22" xfId="1" applyFont="1" applyFill="1" applyBorder="1" applyAlignment="1" applyProtection="1">
      <alignment horizontal="right"/>
    </xf>
    <xf numFmtId="0" fontId="8" fillId="0" borderId="20" xfId="0" applyFont="1" applyBorder="1"/>
    <xf numFmtId="2" fontId="8" fillId="0" borderId="17" xfId="0" applyNumberFormat="1" applyFont="1" applyBorder="1" applyAlignment="1">
      <alignment horizontal="right"/>
    </xf>
    <xf numFmtId="0" fontId="8" fillId="0" borderId="0" xfId="0" applyNumberFormat="1" applyFont="1" applyBorder="1"/>
    <xf numFmtId="44" fontId="8" fillId="0" borderId="22" xfId="3" applyFont="1" applyBorder="1"/>
    <xf numFmtId="2" fontId="8" fillId="0" borderId="0" xfId="0" applyNumberFormat="1" applyFont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177" fontId="8" fillId="0" borderId="23" xfId="1" applyFont="1" applyBorder="1" applyProtection="1"/>
    <xf numFmtId="178" fontId="8" fillId="0" borderId="24" xfId="0" applyNumberFormat="1" applyFont="1" applyBorder="1" applyAlignment="1" applyProtection="1">
      <alignment horizontal="left"/>
    </xf>
    <xf numFmtId="0" fontId="8" fillId="0" borderId="24" xfId="0" applyFont="1" applyBorder="1" applyAlignment="1">
      <alignment horizontal="left"/>
    </xf>
    <xf numFmtId="0" fontId="8" fillId="0" borderId="24" xfId="0" applyFont="1" applyBorder="1" applyAlignment="1">
      <alignment horizontal="right"/>
    </xf>
    <xf numFmtId="0" fontId="8" fillId="0" borderId="24" xfId="0" applyFont="1" applyFill="1" applyBorder="1" applyAlignment="1">
      <alignment horizontal="right"/>
    </xf>
    <xf numFmtId="177" fontId="9" fillId="0" borderId="25" xfId="1" applyFont="1" applyFill="1" applyBorder="1" applyAlignment="1" applyProtection="1">
      <alignment horizontal="right"/>
    </xf>
    <xf numFmtId="0" fontId="8" fillId="0" borderId="24" xfId="0" applyFont="1" applyBorder="1"/>
    <xf numFmtId="44" fontId="8" fillId="0" borderId="25" xfId="0" applyNumberFormat="1" applyFont="1" applyBorder="1"/>
    <xf numFmtId="177" fontId="17" fillId="0" borderId="0" xfId="1" applyFont="1" applyBorder="1" applyProtection="1"/>
    <xf numFmtId="2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 applyProtection="1">
      <alignment horizontal="left"/>
    </xf>
    <xf numFmtId="10" fontId="8" fillId="0" borderId="0" xfId="0" applyNumberFormat="1" applyFont="1" applyFill="1" applyBorder="1"/>
    <xf numFmtId="0" fontId="9" fillId="2" borderId="0" xfId="0" applyFont="1" applyFill="1" applyBorder="1"/>
    <xf numFmtId="2" fontId="9" fillId="2" borderId="0" xfId="0" applyNumberFormat="1" applyFont="1" applyFill="1" applyBorder="1"/>
    <xf numFmtId="1" fontId="8" fillId="0" borderId="0" xfId="0" applyNumberFormat="1" applyFont="1" applyFill="1"/>
    <xf numFmtId="0" fontId="9" fillId="2" borderId="0" xfId="0" applyFont="1" applyFill="1" applyBorder="1" applyAlignment="1">
      <alignment horizontal="center"/>
    </xf>
    <xf numFmtId="2" fontId="9" fillId="2" borderId="0" xfId="0" applyNumberFormat="1" applyFont="1" applyFill="1"/>
  </cellXfs>
  <cellStyles count="4">
    <cellStyle name="Euro" xfId="1"/>
    <cellStyle name="Prozent" xfId="2" builtinId="5"/>
    <cellStyle name="Stand." xfId="0" builtinId="0"/>
    <cellStyle name="Währung" xfId="3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249"/>
  <sheetViews>
    <sheetView tabSelected="1" workbookViewId="0">
      <selection activeCell="G93" sqref="G93"/>
    </sheetView>
  </sheetViews>
  <sheetFormatPr baseColWidth="10" defaultColWidth="11.5" defaultRowHeight="14" x14ac:dyDescent="0.15"/>
  <cols>
    <col min="1" max="1" width="6.6640625" style="39" customWidth="1"/>
    <col min="2" max="2" width="24.1640625" style="39" customWidth="1"/>
    <col min="3" max="3" width="16.33203125" style="39" customWidth="1"/>
    <col min="4" max="4" width="22.5" style="39" customWidth="1"/>
    <col min="5" max="5" width="15.5" style="39" customWidth="1"/>
    <col min="6" max="7" width="13.1640625" style="39" customWidth="1"/>
    <col min="8" max="8" width="14.5" style="39" customWidth="1"/>
    <col min="9" max="9" width="20.6640625" style="39" customWidth="1"/>
    <col min="10" max="10" width="46.1640625" style="39" customWidth="1"/>
    <col min="11" max="11" width="8.33203125" style="39" customWidth="1"/>
    <col min="12" max="16384" width="11.5" style="39"/>
  </cols>
  <sheetData>
    <row r="1" spans="1:9" ht="20" x14ac:dyDescent="0.2">
      <c r="A1" s="43" t="s">
        <v>340</v>
      </c>
      <c r="B1" s="40"/>
    </row>
    <row r="4" spans="1:9" x14ac:dyDescent="0.15">
      <c r="A4" s="39" t="s">
        <v>251</v>
      </c>
    </row>
    <row r="5" spans="1:9" x14ac:dyDescent="0.15">
      <c r="A5" s="44" t="s">
        <v>294</v>
      </c>
      <c r="B5" s="39" t="s">
        <v>250</v>
      </c>
      <c r="C5" s="44" t="s">
        <v>293</v>
      </c>
      <c r="E5" s="45" t="s">
        <v>252</v>
      </c>
    </row>
    <row r="6" spans="1:9" x14ac:dyDescent="0.15">
      <c r="C6" s="44" t="s">
        <v>293</v>
      </c>
    </row>
    <row r="7" spans="1:9" x14ac:dyDescent="0.15">
      <c r="C7" s="44" t="s">
        <v>293</v>
      </c>
    </row>
    <row r="9" spans="1:9" x14ac:dyDescent="0.15">
      <c r="A9" s="40" t="s">
        <v>1</v>
      </c>
    </row>
    <row r="10" spans="1:9" x14ac:dyDescent="0.15">
      <c r="A10" s="40"/>
    </row>
    <row r="11" spans="1:9" x14ac:dyDescent="0.15">
      <c r="A11" s="40" t="s">
        <v>255</v>
      </c>
      <c r="B11" s="40" t="s">
        <v>74</v>
      </c>
      <c r="D11" s="44"/>
      <c r="E11" s="44"/>
      <c r="H11" s="46">
        <v>0</v>
      </c>
      <c r="I11" s="39" t="s">
        <v>34</v>
      </c>
    </row>
    <row r="12" spans="1:9" x14ac:dyDescent="0.15">
      <c r="A12" s="40"/>
      <c r="D12" s="44"/>
      <c r="E12" s="44"/>
    </row>
    <row r="13" spans="1:9" x14ac:dyDescent="0.15">
      <c r="A13" s="40" t="s">
        <v>0</v>
      </c>
      <c r="B13" s="40" t="s">
        <v>6</v>
      </c>
      <c r="C13" s="40"/>
      <c r="H13" s="47">
        <v>0</v>
      </c>
    </row>
    <row r="14" spans="1:9" x14ac:dyDescent="0.15">
      <c r="A14" s="40"/>
      <c r="B14" s="40"/>
      <c r="C14" s="40"/>
      <c r="H14" s="44"/>
    </row>
    <row r="15" spans="1:9" x14ac:dyDescent="0.15">
      <c r="A15" s="40" t="s">
        <v>2</v>
      </c>
      <c r="B15" s="40" t="s">
        <v>258</v>
      </c>
      <c r="C15" s="40"/>
      <c r="H15" s="44"/>
    </row>
    <row r="16" spans="1:9" x14ac:dyDescent="0.15">
      <c r="A16" s="40"/>
      <c r="B16" s="40"/>
      <c r="C16" s="40"/>
      <c r="H16" s="44"/>
    </row>
    <row r="17" spans="1:12" x14ac:dyDescent="0.15">
      <c r="A17" s="40"/>
      <c r="B17" s="39" t="s">
        <v>256</v>
      </c>
      <c r="H17" s="40">
        <f>H18</f>
        <v>0</v>
      </c>
      <c r="J17" s="45"/>
    </row>
    <row r="18" spans="1:12" x14ac:dyDescent="0.15">
      <c r="B18" s="39" t="s">
        <v>312</v>
      </c>
      <c r="H18" s="44">
        <v>0</v>
      </c>
      <c r="J18" s="45"/>
    </row>
    <row r="19" spans="1:12" x14ac:dyDescent="0.15">
      <c r="B19" s="39" t="s">
        <v>257</v>
      </c>
      <c r="H19" s="40">
        <f>H20</f>
        <v>0</v>
      </c>
      <c r="J19" s="45"/>
    </row>
    <row r="20" spans="1:12" x14ac:dyDescent="0.15">
      <c r="B20" s="39" t="s">
        <v>313</v>
      </c>
      <c r="H20" s="44">
        <v>0</v>
      </c>
      <c r="J20" s="45"/>
    </row>
    <row r="21" spans="1:12" x14ac:dyDescent="0.15">
      <c r="B21" s="39" t="s">
        <v>125</v>
      </c>
      <c r="H21" s="47">
        <v>0</v>
      </c>
      <c r="J21" s="45"/>
    </row>
    <row r="22" spans="1:12" x14ac:dyDescent="0.15">
      <c r="B22" s="39" t="s">
        <v>314</v>
      </c>
      <c r="H22" s="47">
        <v>0</v>
      </c>
      <c r="J22" s="45"/>
    </row>
    <row r="23" spans="1:12" x14ac:dyDescent="0.15">
      <c r="B23" s="39" t="s">
        <v>248</v>
      </c>
      <c r="H23" s="47">
        <v>0</v>
      </c>
      <c r="J23" s="45"/>
      <c r="L23" s="48"/>
    </row>
    <row r="24" spans="1:12" x14ac:dyDescent="0.15">
      <c r="A24" s="40"/>
      <c r="B24" s="40" t="s">
        <v>126</v>
      </c>
      <c r="C24" s="40"/>
      <c r="H24" s="40">
        <f>H17+H19+H21+H22+H23</f>
        <v>0</v>
      </c>
      <c r="J24" s="45"/>
      <c r="L24" s="48"/>
    </row>
    <row r="25" spans="1:12" x14ac:dyDescent="0.15">
      <c r="A25" s="40"/>
      <c r="B25" s="40"/>
      <c r="C25" s="40"/>
      <c r="H25" s="40"/>
    </row>
    <row r="26" spans="1:12" x14ac:dyDescent="0.15">
      <c r="A26" s="40"/>
      <c r="B26" s="40" t="s">
        <v>225</v>
      </c>
      <c r="C26" s="40"/>
    </row>
    <row r="27" spans="1:12" x14ac:dyDescent="0.15">
      <c r="A27" s="40"/>
      <c r="B27" s="39" t="s">
        <v>249</v>
      </c>
      <c r="C27" s="40"/>
    </row>
    <row r="28" spans="1:12" x14ac:dyDescent="0.15">
      <c r="A28" s="40"/>
      <c r="B28" s="39" t="s">
        <v>315</v>
      </c>
      <c r="E28" s="44">
        <v>0</v>
      </c>
      <c r="F28" s="49"/>
      <c r="G28" s="49" t="s">
        <v>226</v>
      </c>
      <c r="H28" s="44">
        <v>0</v>
      </c>
      <c r="I28" s="39" t="s">
        <v>32</v>
      </c>
    </row>
    <row r="29" spans="1:12" x14ac:dyDescent="0.15">
      <c r="A29" s="40"/>
      <c r="B29" s="39" t="s">
        <v>316</v>
      </c>
      <c r="E29" s="44">
        <v>0</v>
      </c>
      <c r="F29" s="49"/>
      <c r="G29" s="49" t="s">
        <v>226</v>
      </c>
      <c r="H29" s="44">
        <v>0</v>
      </c>
      <c r="I29" s="39" t="s">
        <v>32</v>
      </c>
    </row>
    <row r="30" spans="1:12" x14ac:dyDescent="0.15">
      <c r="A30" s="40"/>
      <c r="B30" s="40"/>
      <c r="C30" s="40"/>
      <c r="H30" s="40"/>
    </row>
    <row r="31" spans="1:12" x14ac:dyDescent="0.15">
      <c r="A31" s="40" t="s">
        <v>4</v>
      </c>
      <c r="B31" s="40" t="s">
        <v>259</v>
      </c>
      <c r="C31" s="40"/>
      <c r="H31" s="40"/>
    </row>
    <row r="32" spans="1:12" x14ac:dyDescent="0.15">
      <c r="A32" s="40"/>
      <c r="B32" s="39" t="s">
        <v>134</v>
      </c>
      <c r="H32" s="44">
        <v>0</v>
      </c>
    </row>
    <row r="33" spans="1:9" x14ac:dyDescent="0.15">
      <c r="A33" s="40"/>
      <c r="B33" s="39" t="s">
        <v>254</v>
      </c>
      <c r="H33" s="44">
        <v>0</v>
      </c>
    </row>
    <row r="34" spans="1:9" x14ac:dyDescent="0.15">
      <c r="A34" s="40"/>
      <c r="B34" s="39" t="s">
        <v>253</v>
      </c>
      <c r="H34" s="44">
        <v>0</v>
      </c>
    </row>
    <row r="35" spans="1:9" x14ac:dyDescent="0.15">
      <c r="A35" s="40"/>
      <c r="B35" s="39" t="s">
        <v>241</v>
      </c>
      <c r="H35" s="44">
        <v>0</v>
      </c>
    </row>
    <row r="36" spans="1:9" x14ac:dyDescent="0.15">
      <c r="A36" s="40"/>
      <c r="B36" s="39" t="s">
        <v>242</v>
      </c>
      <c r="H36" s="44">
        <v>0</v>
      </c>
    </row>
    <row r="37" spans="1:9" x14ac:dyDescent="0.15">
      <c r="A37" s="40"/>
      <c r="B37" s="39" t="s">
        <v>243</v>
      </c>
      <c r="H37" s="44">
        <v>0</v>
      </c>
    </row>
    <row r="38" spans="1:9" x14ac:dyDescent="0.15">
      <c r="A38" s="40"/>
      <c r="B38" s="39" t="s">
        <v>282</v>
      </c>
      <c r="H38" s="44">
        <v>0</v>
      </c>
    </row>
    <row r="39" spans="1:9" x14ac:dyDescent="0.15">
      <c r="A39" s="40"/>
      <c r="B39" s="40"/>
      <c r="C39" s="40"/>
      <c r="H39" s="44"/>
    </row>
    <row r="40" spans="1:9" x14ac:dyDescent="0.15">
      <c r="A40" s="40" t="s">
        <v>5</v>
      </c>
      <c r="B40" s="40" t="s">
        <v>44</v>
      </c>
      <c r="C40" s="40"/>
      <c r="H40" s="50">
        <v>0</v>
      </c>
      <c r="I40" s="39" t="s">
        <v>3</v>
      </c>
    </row>
    <row r="41" spans="1:9" x14ac:dyDescent="0.15">
      <c r="A41" s="40"/>
      <c r="B41" s="40"/>
      <c r="C41" s="40"/>
      <c r="H41" s="50"/>
    </row>
    <row r="42" spans="1:9" x14ac:dyDescent="0.15">
      <c r="A42" s="40" t="s">
        <v>7</v>
      </c>
      <c r="B42" s="40" t="s">
        <v>41</v>
      </c>
      <c r="C42" s="40"/>
      <c r="H42" s="50">
        <v>0</v>
      </c>
      <c r="I42" s="39" t="s">
        <v>3</v>
      </c>
    </row>
    <row r="43" spans="1:9" x14ac:dyDescent="0.15">
      <c r="A43" s="40"/>
      <c r="B43" s="39" t="s">
        <v>42</v>
      </c>
      <c r="C43" s="40"/>
      <c r="H43" s="44"/>
    </row>
    <row r="45" spans="1:9" x14ac:dyDescent="0.15">
      <c r="A45" s="40" t="s">
        <v>8</v>
      </c>
      <c r="B45" s="40" t="s">
        <v>99</v>
      </c>
      <c r="C45" s="40"/>
      <c r="D45" s="40"/>
      <c r="E45" s="40"/>
      <c r="F45" s="40"/>
      <c r="G45" s="40"/>
    </row>
    <row r="46" spans="1:9" x14ac:dyDescent="0.15">
      <c r="A46" s="40"/>
      <c r="B46" s="40" t="s">
        <v>98</v>
      </c>
      <c r="C46" s="40"/>
      <c r="D46" s="40"/>
      <c r="E46" s="40"/>
      <c r="F46" s="40"/>
      <c r="G46" s="40"/>
    </row>
    <row r="47" spans="1:9" x14ac:dyDescent="0.15">
      <c r="A47" s="39" t="s">
        <v>135</v>
      </c>
      <c r="B47" s="39" t="s">
        <v>46</v>
      </c>
      <c r="H47" s="50">
        <v>0</v>
      </c>
      <c r="I47" s="39" t="s">
        <v>3</v>
      </c>
    </row>
    <row r="48" spans="1:9" x14ac:dyDescent="0.15">
      <c r="A48" s="39" t="s">
        <v>136</v>
      </c>
      <c r="B48" s="39" t="s">
        <v>45</v>
      </c>
      <c r="H48" s="50">
        <v>0</v>
      </c>
      <c r="I48" s="39" t="s">
        <v>3</v>
      </c>
    </row>
    <row r="49" spans="1:10" x14ac:dyDescent="0.15">
      <c r="A49" s="39" t="s">
        <v>137</v>
      </c>
      <c r="B49" s="39" t="s">
        <v>47</v>
      </c>
      <c r="H49" s="50">
        <v>0</v>
      </c>
      <c r="I49" s="39" t="s">
        <v>3</v>
      </c>
    </row>
    <row r="50" spans="1:10" x14ac:dyDescent="0.15">
      <c r="A50" s="39" t="s">
        <v>138</v>
      </c>
      <c r="B50" s="39" t="s">
        <v>88</v>
      </c>
      <c r="H50" s="50">
        <v>0</v>
      </c>
      <c r="I50" s="39" t="s">
        <v>3</v>
      </c>
    </row>
    <row r="51" spans="1:10" x14ac:dyDescent="0.15">
      <c r="A51" s="39" t="s">
        <v>139</v>
      </c>
      <c r="B51" s="39" t="s">
        <v>89</v>
      </c>
      <c r="H51" s="50">
        <v>0</v>
      </c>
      <c r="I51" s="39" t="s">
        <v>3</v>
      </c>
    </row>
    <row r="52" spans="1:10" x14ac:dyDescent="0.15">
      <c r="A52" s="39" t="s">
        <v>140</v>
      </c>
      <c r="B52" s="39" t="s">
        <v>76</v>
      </c>
      <c r="H52" s="50">
        <v>0</v>
      </c>
      <c r="I52" s="39" t="s">
        <v>3</v>
      </c>
    </row>
    <row r="53" spans="1:10" x14ac:dyDescent="0.15">
      <c r="A53" s="39" t="s">
        <v>141</v>
      </c>
      <c r="B53" s="39" t="s">
        <v>48</v>
      </c>
      <c r="H53" s="50">
        <v>0</v>
      </c>
      <c r="I53" s="39" t="s">
        <v>3</v>
      </c>
    </row>
    <row r="54" spans="1:10" x14ac:dyDescent="0.15">
      <c r="A54" s="39" t="s">
        <v>142</v>
      </c>
      <c r="B54" s="39" t="s">
        <v>266</v>
      </c>
      <c r="H54" s="50">
        <v>0</v>
      </c>
      <c r="I54" s="39" t="s">
        <v>3</v>
      </c>
    </row>
    <row r="55" spans="1:10" x14ac:dyDescent="0.15">
      <c r="A55" s="39" t="s">
        <v>143</v>
      </c>
      <c r="B55" s="51" t="s">
        <v>49</v>
      </c>
      <c r="C55" s="51"/>
      <c r="D55" s="51"/>
      <c r="E55" s="51"/>
      <c r="F55" s="51"/>
      <c r="G55" s="51"/>
      <c r="H55" s="52">
        <f>SUM(H47:H54)</f>
        <v>0</v>
      </c>
      <c r="I55" s="53" t="s">
        <v>3</v>
      </c>
    </row>
    <row r="56" spans="1:10" x14ac:dyDescent="0.15">
      <c r="B56" s="51"/>
      <c r="C56" s="51"/>
      <c r="D56" s="51"/>
      <c r="E56" s="51"/>
      <c r="F56" s="51"/>
      <c r="G56" s="51"/>
      <c r="H56" s="52"/>
      <c r="I56" s="53"/>
    </row>
    <row r="57" spans="1:10" s="40" customFormat="1" x14ac:dyDescent="0.15">
      <c r="A57" s="40" t="s">
        <v>9</v>
      </c>
      <c r="B57" s="53" t="s">
        <v>90</v>
      </c>
      <c r="C57" s="53"/>
      <c r="D57" s="53"/>
      <c r="E57" s="53"/>
      <c r="F57" s="53"/>
      <c r="G57" s="53"/>
      <c r="H57" s="52"/>
      <c r="I57" s="53"/>
    </row>
    <row r="58" spans="1:10" x14ac:dyDescent="0.15">
      <c r="A58" s="39" t="s">
        <v>11</v>
      </c>
      <c r="B58" s="51" t="s">
        <v>100</v>
      </c>
      <c r="C58" s="51"/>
      <c r="D58" s="51"/>
      <c r="E58" s="51"/>
      <c r="F58" s="51"/>
      <c r="G58" s="51"/>
      <c r="H58" s="54">
        <v>0</v>
      </c>
      <c r="I58" s="51" t="s">
        <v>3</v>
      </c>
    </row>
    <row r="59" spans="1:10" x14ac:dyDescent="0.15">
      <c r="B59" s="51" t="s">
        <v>97</v>
      </c>
      <c r="C59" s="51"/>
      <c r="D59" s="51"/>
      <c r="E59" s="51"/>
      <c r="F59" s="51"/>
      <c r="G59" s="51"/>
      <c r="H59" s="54"/>
      <c r="I59" s="51"/>
    </row>
    <row r="60" spans="1:10" x14ac:dyDescent="0.15">
      <c r="A60" s="39" t="s">
        <v>13</v>
      </c>
      <c r="B60" s="51" t="s">
        <v>87</v>
      </c>
      <c r="C60" s="51"/>
      <c r="D60" s="51"/>
      <c r="E60" s="51"/>
      <c r="F60" s="51"/>
      <c r="G60" s="51"/>
      <c r="H60" s="54">
        <v>0</v>
      </c>
      <c r="I60" s="51" t="s">
        <v>3</v>
      </c>
    </row>
    <row r="61" spans="1:10" x14ac:dyDescent="0.15">
      <c r="A61" s="40"/>
      <c r="B61" s="51" t="s">
        <v>91</v>
      </c>
      <c r="C61" s="51"/>
      <c r="D61" s="51"/>
      <c r="E61" s="51"/>
      <c r="F61" s="51"/>
      <c r="G61" s="51"/>
      <c r="H61" s="55"/>
      <c r="I61" s="51"/>
    </row>
    <row r="62" spans="1:10" x14ac:dyDescent="0.15">
      <c r="A62" s="39" t="s">
        <v>221</v>
      </c>
      <c r="B62" s="51" t="s">
        <v>223</v>
      </c>
      <c r="C62" s="51"/>
      <c r="D62" s="51"/>
      <c r="E62" s="51"/>
      <c r="F62" s="51"/>
      <c r="G62" s="51"/>
      <c r="H62" s="55"/>
      <c r="I62" s="51"/>
    </row>
    <row r="63" spans="1:10" x14ac:dyDescent="0.15">
      <c r="B63" s="51" t="s">
        <v>222</v>
      </c>
      <c r="C63" s="51"/>
      <c r="D63" s="51"/>
      <c r="E63" s="51"/>
      <c r="F63" s="51"/>
      <c r="G63" s="51"/>
      <c r="H63" s="56">
        <v>0</v>
      </c>
      <c r="I63" s="51"/>
    </row>
    <row r="64" spans="1:10" x14ac:dyDescent="0.15">
      <c r="H64" s="44"/>
      <c r="J64" s="44"/>
    </row>
    <row r="65" spans="1:9" x14ac:dyDescent="0.15">
      <c r="A65" s="40" t="s">
        <v>78</v>
      </c>
      <c r="B65" s="40" t="s">
        <v>341</v>
      </c>
      <c r="C65" s="40"/>
      <c r="D65" s="40"/>
      <c r="E65" s="40"/>
      <c r="F65" s="40"/>
      <c r="H65" s="50">
        <v>0</v>
      </c>
      <c r="I65" s="39" t="s">
        <v>3</v>
      </c>
    </row>
    <row r="66" spans="1:9" x14ac:dyDescent="0.15">
      <c r="H66" s="44"/>
    </row>
    <row r="67" spans="1:9" s="40" customFormat="1" x14ac:dyDescent="0.15">
      <c r="A67" s="40" t="s">
        <v>79</v>
      </c>
      <c r="B67" s="40" t="s">
        <v>10</v>
      </c>
      <c r="F67" s="49" t="s">
        <v>96</v>
      </c>
    </row>
    <row r="68" spans="1:9" x14ac:dyDescent="0.15">
      <c r="A68" s="57" t="s">
        <v>80</v>
      </c>
      <c r="B68" s="39" t="s">
        <v>220</v>
      </c>
      <c r="D68" s="44">
        <v>0</v>
      </c>
      <c r="E68" s="39" t="s">
        <v>12</v>
      </c>
      <c r="F68" s="58">
        <v>23</v>
      </c>
      <c r="G68" s="59" t="s">
        <v>26</v>
      </c>
      <c r="H68" s="60">
        <f>D68*F68</f>
        <v>0</v>
      </c>
      <c r="I68" s="39" t="s">
        <v>3</v>
      </c>
    </row>
    <row r="69" spans="1:9" x14ac:dyDescent="0.15">
      <c r="A69" s="39" t="s">
        <v>81</v>
      </c>
      <c r="B69" s="39" t="s">
        <v>219</v>
      </c>
      <c r="D69" s="44">
        <v>0</v>
      </c>
      <c r="E69" s="39" t="s">
        <v>12</v>
      </c>
      <c r="F69" s="58">
        <v>5</v>
      </c>
      <c r="G69" s="59" t="s">
        <v>26</v>
      </c>
      <c r="H69" s="60">
        <f>D69*F69</f>
        <v>0</v>
      </c>
      <c r="I69" s="39" t="s">
        <v>3</v>
      </c>
    </row>
    <row r="70" spans="1:9" x14ac:dyDescent="0.15">
      <c r="A70" s="39" t="s">
        <v>82</v>
      </c>
      <c r="B70" s="39" t="s">
        <v>14</v>
      </c>
      <c r="D70" s="44">
        <v>0</v>
      </c>
      <c r="E70" s="39" t="s">
        <v>24</v>
      </c>
      <c r="F70" s="58">
        <v>150</v>
      </c>
      <c r="G70" s="59" t="s">
        <v>26</v>
      </c>
      <c r="H70" s="60">
        <f>D70*F70</f>
        <v>0</v>
      </c>
      <c r="I70" s="39" t="s">
        <v>3</v>
      </c>
    </row>
    <row r="71" spans="1:9" x14ac:dyDescent="0.15">
      <c r="A71" s="39" t="s">
        <v>144</v>
      </c>
      <c r="B71" s="39" t="s">
        <v>15</v>
      </c>
      <c r="C71" s="49" t="s">
        <v>264</v>
      </c>
      <c r="D71" s="61">
        <v>0</v>
      </c>
      <c r="E71" s="39" t="s">
        <v>260</v>
      </c>
      <c r="F71" s="44"/>
      <c r="H71" s="60"/>
    </row>
    <row r="72" spans="1:9" x14ac:dyDescent="0.15">
      <c r="A72" s="39" t="s">
        <v>145</v>
      </c>
      <c r="B72" s="39" t="s">
        <v>265</v>
      </c>
      <c r="C72" s="49" t="s">
        <v>261</v>
      </c>
      <c r="D72" s="44">
        <v>0</v>
      </c>
      <c r="E72" s="39" t="s">
        <v>25</v>
      </c>
      <c r="F72" s="58">
        <v>100</v>
      </c>
      <c r="G72" s="59" t="s">
        <v>262</v>
      </c>
      <c r="H72" s="60">
        <f>D71*D72*F72</f>
        <v>0</v>
      </c>
      <c r="I72" s="39" t="s">
        <v>3</v>
      </c>
    </row>
    <row r="73" spans="1:9" x14ac:dyDescent="0.15">
      <c r="A73" s="39" t="s">
        <v>146</v>
      </c>
      <c r="B73" s="39" t="s">
        <v>263</v>
      </c>
      <c r="C73" s="49" t="s">
        <v>261</v>
      </c>
      <c r="D73" s="44">
        <v>0</v>
      </c>
      <c r="E73" s="39" t="s">
        <v>25</v>
      </c>
      <c r="F73" s="58">
        <v>200</v>
      </c>
      <c r="G73" s="59" t="s">
        <v>262</v>
      </c>
      <c r="H73" s="60">
        <f>D71*D73*F73</f>
        <v>0</v>
      </c>
      <c r="I73" s="39" t="s">
        <v>3</v>
      </c>
    </row>
    <row r="74" spans="1:9" x14ac:dyDescent="0.15">
      <c r="A74" s="39" t="s">
        <v>147</v>
      </c>
      <c r="B74" s="39" t="s">
        <v>16</v>
      </c>
      <c r="C74" s="49"/>
      <c r="D74" s="44">
        <v>0</v>
      </c>
      <c r="E74" s="39" t="s">
        <v>25</v>
      </c>
      <c r="F74" s="58">
        <v>25</v>
      </c>
      <c r="G74" s="59" t="s">
        <v>26</v>
      </c>
      <c r="H74" s="60">
        <f t="shared" ref="H74:H82" si="0">D74*F74</f>
        <v>0</v>
      </c>
      <c r="I74" s="39" t="s">
        <v>3</v>
      </c>
    </row>
    <row r="75" spans="1:9" x14ac:dyDescent="0.15">
      <c r="A75" s="39" t="s">
        <v>148</v>
      </c>
      <c r="B75" s="39" t="s">
        <v>17</v>
      </c>
      <c r="D75" s="44">
        <v>0</v>
      </c>
      <c r="E75" s="39" t="s">
        <v>25</v>
      </c>
      <c r="F75" s="58">
        <v>20</v>
      </c>
      <c r="G75" s="59" t="s">
        <v>26</v>
      </c>
      <c r="H75" s="60">
        <f t="shared" si="0"/>
        <v>0</v>
      </c>
      <c r="I75" s="39" t="s">
        <v>3</v>
      </c>
    </row>
    <row r="76" spans="1:9" x14ac:dyDescent="0.15">
      <c r="A76" s="39" t="s">
        <v>149</v>
      </c>
      <c r="B76" s="39" t="s">
        <v>173</v>
      </c>
      <c r="C76" s="39" t="s">
        <v>174</v>
      </c>
      <c r="D76" s="44">
        <v>0</v>
      </c>
      <c r="E76" s="39" t="s">
        <v>24</v>
      </c>
      <c r="F76" s="58">
        <v>0</v>
      </c>
      <c r="G76" s="59" t="s">
        <v>26</v>
      </c>
      <c r="H76" s="60">
        <f t="shared" si="0"/>
        <v>0</v>
      </c>
      <c r="I76" s="39" t="s">
        <v>3</v>
      </c>
    </row>
    <row r="77" spans="1:9" x14ac:dyDescent="0.15">
      <c r="C77" s="39" t="s">
        <v>175</v>
      </c>
      <c r="D77" s="44">
        <v>0</v>
      </c>
      <c r="E77" s="39" t="s">
        <v>24</v>
      </c>
      <c r="F77" s="58">
        <v>0</v>
      </c>
      <c r="G77" s="59" t="s">
        <v>26</v>
      </c>
      <c r="H77" s="60">
        <f>D77*F77</f>
        <v>0</v>
      </c>
      <c r="I77" s="39" t="s">
        <v>3</v>
      </c>
    </row>
    <row r="78" spans="1:9" x14ac:dyDescent="0.15">
      <c r="A78" s="39" t="s">
        <v>150</v>
      </c>
      <c r="B78" s="39" t="s">
        <v>18</v>
      </c>
      <c r="D78" s="44">
        <v>0</v>
      </c>
      <c r="E78" s="39" t="s">
        <v>12</v>
      </c>
      <c r="F78" s="58">
        <v>18</v>
      </c>
      <c r="G78" s="59" t="s">
        <v>26</v>
      </c>
      <c r="H78" s="60">
        <f t="shared" si="0"/>
        <v>0</v>
      </c>
      <c r="I78" s="39" t="s">
        <v>3</v>
      </c>
    </row>
    <row r="79" spans="1:9" x14ac:dyDescent="0.15">
      <c r="A79" s="39" t="s">
        <v>151</v>
      </c>
      <c r="B79" s="39" t="s">
        <v>19</v>
      </c>
      <c r="D79" s="44">
        <v>0</v>
      </c>
      <c r="E79" s="39" t="s">
        <v>12</v>
      </c>
      <c r="F79" s="58">
        <v>5</v>
      </c>
      <c r="G79" s="59" t="s">
        <v>26</v>
      </c>
      <c r="H79" s="60">
        <f t="shared" si="0"/>
        <v>0</v>
      </c>
      <c r="I79" s="39" t="s">
        <v>3</v>
      </c>
    </row>
    <row r="80" spans="1:9" x14ac:dyDescent="0.15">
      <c r="B80" s="39" t="s">
        <v>218</v>
      </c>
      <c r="D80" s="44"/>
      <c r="F80" s="58"/>
      <c r="G80" s="59"/>
      <c r="H80" s="60"/>
    </row>
    <row r="81" spans="1:9" x14ac:dyDescent="0.15">
      <c r="A81" s="39" t="s">
        <v>152</v>
      </c>
      <c r="B81" s="39" t="s">
        <v>20</v>
      </c>
      <c r="D81" s="44">
        <v>0</v>
      </c>
      <c r="E81" s="39" t="s">
        <v>25</v>
      </c>
      <c r="F81" s="58">
        <v>30</v>
      </c>
      <c r="G81" s="59" t="s">
        <v>26</v>
      </c>
      <c r="H81" s="60">
        <f t="shared" si="0"/>
        <v>0</v>
      </c>
      <c r="I81" s="39" t="s">
        <v>3</v>
      </c>
    </row>
    <row r="82" spans="1:9" x14ac:dyDescent="0.15">
      <c r="A82" s="39" t="s">
        <v>153</v>
      </c>
      <c r="B82" s="39" t="s">
        <v>21</v>
      </c>
      <c r="D82" s="44">
        <v>0</v>
      </c>
      <c r="E82" s="39" t="s">
        <v>25</v>
      </c>
      <c r="F82" s="58">
        <v>30</v>
      </c>
      <c r="G82" s="59" t="s">
        <v>26</v>
      </c>
      <c r="H82" s="60">
        <f t="shared" si="0"/>
        <v>0</v>
      </c>
      <c r="I82" s="39" t="s">
        <v>3</v>
      </c>
    </row>
    <row r="83" spans="1:9" x14ac:dyDescent="0.15">
      <c r="A83" s="39" t="s">
        <v>154</v>
      </c>
      <c r="B83" s="39" t="s">
        <v>22</v>
      </c>
      <c r="H83" s="50">
        <v>0</v>
      </c>
      <c r="I83" s="39" t="s">
        <v>3</v>
      </c>
    </row>
    <row r="84" spans="1:9" x14ac:dyDescent="0.15">
      <c r="B84" s="39" t="s">
        <v>23</v>
      </c>
    </row>
    <row r="85" spans="1:9" x14ac:dyDescent="0.15">
      <c r="A85" s="42" t="s">
        <v>155</v>
      </c>
      <c r="B85" s="42" t="s">
        <v>75</v>
      </c>
      <c r="C85" s="42"/>
      <c r="D85" s="42"/>
      <c r="E85" s="42"/>
      <c r="F85" s="42"/>
      <c r="G85" s="42"/>
      <c r="H85" s="52">
        <f>SUM(H68:H83)</f>
        <v>0</v>
      </c>
      <c r="I85" s="53" t="s">
        <v>3</v>
      </c>
    </row>
    <row r="87" spans="1:9" x14ac:dyDescent="0.15">
      <c r="A87" s="40" t="s">
        <v>27</v>
      </c>
      <c r="B87" s="40" t="s">
        <v>342</v>
      </c>
      <c r="C87" s="40"/>
    </row>
    <row r="88" spans="1:9" x14ac:dyDescent="0.15">
      <c r="A88" s="39" t="s">
        <v>38</v>
      </c>
      <c r="B88" s="39" t="s">
        <v>29</v>
      </c>
      <c r="H88" s="44">
        <v>0</v>
      </c>
      <c r="I88" s="39" t="s">
        <v>30</v>
      </c>
    </row>
    <row r="89" spans="1:9" x14ac:dyDescent="0.15">
      <c r="A89" s="39" t="s">
        <v>40</v>
      </c>
      <c r="B89" s="39" t="s">
        <v>322</v>
      </c>
      <c r="H89" s="50">
        <v>0</v>
      </c>
      <c r="I89" s="39" t="s">
        <v>3</v>
      </c>
    </row>
    <row r="91" spans="1:9" x14ac:dyDescent="0.15">
      <c r="A91" s="40" t="s">
        <v>157</v>
      </c>
      <c r="B91" s="40" t="s">
        <v>28</v>
      </c>
      <c r="C91" s="40"/>
    </row>
    <row r="92" spans="1:9" x14ac:dyDescent="0.15">
      <c r="A92" s="39" t="s">
        <v>156</v>
      </c>
      <c r="B92" s="39" t="s">
        <v>29</v>
      </c>
      <c r="H92" s="44">
        <v>0</v>
      </c>
      <c r="I92" s="39" t="s">
        <v>30</v>
      </c>
    </row>
    <row r="93" spans="1:9" x14ac:dyDescent="0.15">
      <c r="A93" s="39" t="s">
        <v>158</v>
      </c>
      <c r="B93" s="39" t="s">
        <v>50</v>
      </c>
      <c r="H93" s="50">
        <v>0</v>
      </c>
      <c r="I93" s="39" t="s">
        <v>3</v>
      </c>
    </row>
    <row r="94" spans="1:9" x14ac:dyDescent="0.15">
      <c r="A94" s="39" t="s">
        <v>159</v>
      </c>
      <c r="B94" s="39" t="s">
        <v>31</v>
      </c>
      <c r="H94" s="46">
        <v>0</v>
      </c>
    </row>
    <row r="96" spans="1:9" s="40" customFormat="1" x14ac:dyDescent="0.15">
      <c r="A96" s="40" t="s">
        <v>160</v>
      </c>
      <c r="B96" s="40" t="s">
        <v>37</v>
      </c>
    </row>
    <row r="97" spans="1:9" x14ac:dyDescent="0.15">
      <c r="A97" s="39" t="s">
        <v>161</v>
      </c>
      <c r="B97" s="39" t="s">
        <v>317</v>
      </c>
      <c r="E97" s="44"/>
      <c r="H97" s="44">
        <v>0</v>
      </c>
      <c r="I97" s="39" t="s">
        <v>32</v>
      </c>
    </row>
    <row r="98" spans="1:9" x14ac:dyDescent="0.15">
      <c r="A98" s="39" t="s">
        <v>162</v>
      </c>
      <c r="B98" s="39" t="s">
        <v>318</v>
      </c>
      <c r="E98" s="44"/>
      <c r="H98" s="44">
        <v>0</v>
      </c>
      <c r="I98" s="39" t="s">
        <v>32</v>
      </c>
    </row>
    <row r="99" spans="1:9" x14ac:dyDescent="0.15">
      <c r="A99" s="39" t="s">
        <v>163</v>
      </c>
      <c r="B99" s="39" t="s">
        <v>319</v>
      </c>
      <c r="E99" s="44"/>
      <c r="H99" s="44">
        <v>0</v>
      </c>
      <c r="I99" s="39" t="s">
        <v>32</v>
      </c>
    </row>
    <row r="100" spans="1:9" x14ac:dyDescent="0.15">
      <c r="A100" s="39" t="s">
        <v>164</v>
      </c>
      <c r="B100" s="39" t="s">
        <v>129</v>
      </c>
      <c r="E100" s="44"/>
      <c r="H100" s="44">
        <v>0</v>
      </c>
      <c r="I100" s="39" t="s">
        <v>32</v>
      </c>
    </row>
    <row r="101" spans="1:9" x14ac:dyDescent="0.15">
      <c r="E101" s="44"/>
      <c r="H101" s="44"/>
    </row>
    <row r="102" spans="1:9" s="40" customFormat="1" x14ac:dyDescent="0.15">
      <c r="A102" s="62" t="s">
        <v>165</v>
      </c>
      <c r="B102" s="63" t="s">
        <v>166</v>
      </c>
      <c r="C102" s="63"/>
      <c r="D102" s="63"/>
      <c r="E102" s="64"/>
      <c r="F102" s="63"/>
      <c r="G102" s="63"/>
      <c r="H102" s="64"/>
      <c r="I102" s="63"/>
    </row>
    <row r="103" spans="1:9" x14ac:dyDescent="0.15">
      <c r="A103" s="39" t="s">
        <v>167</v>
      </c>
      <c r="B103" s="65" t="s">
        <v>234</v>
      </c>
      <c r="C103" s="65"/>
      <c r="D103" s="65"/>
      <c r="E103" s="66"/>
      <c r="F103" s="65"/>
      <c r="G103" s="65"/>
      <c r="H103" s="67">
        <v>10</v>
      </c>
      <c r="I103" s="65" t="s">
        <v>3</v>
      </c>
    </row>
    <row r="104" spans="1:9" x14ac:dyDescent="0.15">
      <c r="A104" s="39" t="s">
        <v>168</v>
      </c>
      <c r="B104" s="65" t="s">
        <v>235</v>
      </c>
      <c r="C104" s="65"/>
      <c r="D104" s="65"/>
      <c r="E104" s="66"/>
      <c r="F104" s="65"/>
      <c r="G104" s="65"/>
      <c r="H104" s="67">
        <v>10</v>
      </c>
      <c r="I104" s="65" t="s">
        <v>3</v>
      </c>
    </row>
    <row r="105" spans="1:9" x14ac:dyDescent="0.15">
      <c r="A105" s="39" t="s">
        <v>169</v>
      </c>
      <c r="B105" s="65" t="s">
        <v>170</v>
      </c>
      <c r="C105" s="65"/>
      <c r="D105" s="65"/>
      <c r="E105" s="66"/>
      <c r="F105" s="65"/>
      <c r="G105" s="65"/>
      <c r="H105" s="67">
        <v>10</v>
      </c>
      <c r="I105" s="65" t="s">
        <v>3</v>
      </c>
    </row>
    <row r="106" spans="1:9" x14ac:dyDescent="0.15">
      <c r="A106" s="39" t="s">
        <v>199</v>
      </c>
      <c r="B106" s="65" t="s">
        <v>238</v>
      </c>
      <c r="C106" s="65"/>
      <c r="D106" s="65"/>
      <c r="E106" s="65"/>
      <c r="F106" s="65"/>
      <c r="G106" s="65"/>
      <c r="H106" s="67">
        <v>10</v>
      </c>
      <c r="I106" s="65" t="s">
        <v>3</v>
      </c>
    </row>
    <row r="107" spans="1:9" x14ac:dyDescent="0.15">
      <c r="A107" s="39" t="s">
        <v>200</v>
      </c>
      <c r="B107" s="65" t="s">
        <v>236</v>
      </c>
      <c r="C107" s="65"/>
      <c r="D107" s="65"/>
      <c r="E107" s="65"/>
      <c r="F107" s="65"/>
      <c r="G107" s="65"/>
      <c r="H107" s="67">
        <v>10</v>
      </c>
      <c r="I107" s="65" t="s">
        <v>3</v>
      </c>
    </row>
    <row r="108" spans="1:9" x14ac:dyDescent="0.15">
      <c r="A108" s="39" t="s">
        <v>201</v>
      </c>
      <c r="B108" s="65" t="s">
        <v>239</v>
      </c>
      <c r="C108" s="65"/>
      <c r="D108" s="65"/>
      <c r="E108" s="65"/>
      <c r="F108" s="65"/>
      <c r="G108" s="65"/>
      <c r="H108" s="67">
        <v>10</v>
      </c>
      <c r="I108" s="65" t="s">
        <v>3</v>
      </c>
    </row>
    <row r="109" spans="1:9" x14ac:dyDescent="0.15">
      <c r="A109" s="39" t="s">
        <v>237</v>
      </c>
      <c r="B109" s="65" t="s">
        <v>240</v>
      </c>
      <c r="C109" s="65"/>
      <c r="D109" s="65"/>
      <c r="E109" s="65"/>
      <c r="F109" s="65"/>
      <c r="G109" s="65"/>
      <c r="H109" s="67">
        <v>10</v>
      </c>
      <c r="I109" s="65" t="s">
        <v>3</v>
      </c>
    </row>
    <row r="111" spans="1:9" s="40" customFormat="1" x14ac:dyDescent="0.15">
      <c r="A111" s="40" t="s">
        <v>172</v>
      </c>
      <c r="B111" s="40" t="s">
        <v>216</v>
      </c>
      <c r="H111" s="46">
        <v>0</v>
      </c>
      <c r="I111" s="39" t="s">
        <v>3</v>
      </c>
    </row>
    <row r="113" spans="1:9" s="40" customFormat="1" x14ac:dyDescent="0.15">
      <c r="A113" s="40" t="s">
        <v>202</v>
      </c>
      <c r="B113" s="40" t="s">
        <v>203</v>
      </c>
    </row>
    <row r="114" spans="1:9" x14ac:dyDescent="0.15">
      <c r="A114" s="39" t="s">
        <v>207</v>
      </c>
      <c r="B114" s="39" t="s">
        <v>204</v>
      </c>
      <c r="H114" s="46">
        <v>0</v>
      </c>
      <c r="I114" s="39" t="s">
        <v>3</v>
      </c>
    </row>
    <row r="115" spans="1:9" x14ac:dyDescent="0.15">
      <c r="A115" s="39" t="s">
        <v>208</v>
      </c>
      <c r="B115" s="39" t="s">
        <v>205</v>
      </c>
      <c r="H115" s="46">
        <v>0</v>
      </c>
      <c r="I115" s="39" t="s">
        <v>3</v>
      </c>
    </row>
    <row r="116" spans="1:9" x14ac:dyDescent="0.15">
      <c r="A116" s="39" t="s">
        <v>209</v>
      </c>
      <c r="B116" s="39" t="s">
        <v>206</v>
      </c>
      <c r="H116" s="46">
        <v>0</v>
      </c>
      <c r="I116" s="39" t="s">
        <v>3</v>
      </c>
    </row>
    <row r="119" spans="1:9" s="40" customFormat="1" x14ac:dyDescent="0.15">
      <c r="A119" s="40" t="s">
        <v>33</v>
      </c>
    </row>
    <row r="121" spans="1:9" s="40" customFormat="1" x14ac:dyDescent="0.15">
      <c r="A121" s="40" t="s">
        <v>0</v>
      </c>
      <c r="B121" s="40" t="s">
        <v>36</v>
      </c>
    </row>
    <row r="122" spans="1:9" s="40" customFormat="1" x14ac:dyDescent="0.15"/>
    <row r="123" spans="1:9" x14ac:dyDescent="0.15">
      <c r="A123" s="39" t="s">
        <v>302</v>
      </c>
      <c r="B123" s="39" t="s">
        <v>343</v>
      </c>
    </row>
    <row r="124" spans="1:9" x14ac:dyDescent="0.15">
      <c r="B124" s="39" t="s">
        <v>307</v>
      </c>
      <c r="E124" s="50">
        <v>0</v>
      </c>
      <c r="F124" s="39" t="s">
        <v>308</v>
      </c>
      <c r="H124" s="50">
        <f>E124*H11</f>
        <v>0</v>
      </c>
      <c r="I124" s="39" t="s">
        <v>3</v>
      </c>
    </row>
    <row r="125" spans="1:9" x14ac:dyDescent="0.15">
      <c r="B125" s="39" t="s">
        <v>309</v>
      </c>
      <c r="E125" s="50">
        <v>0</v>
      </c>
      <c r="F125" s="39" t="s">
        <v>308</v>
      </c>
      <c r="H125" s="50">
        <f>E125*H11</f>
        <v>0</v>
      </c>
      <c r="I125" s="39" t="s">
        <v>3</v>
      </c>
    </row>
    <row r="126" spans="1:9" x14ac:dyDescent="0.15">
      <c r="B126" s="39" t="s">
        <v>306</v>
      </c>
      <c r="H126" s="50"/>
    </row>
    <row r="127" spans="1:9" x14ac:dyDescent="0.15">
      <c r="B127" s="39" t="s">
        <v>304</v>
      </c>
      <c r="H127" s="50">
        <v>0</v>
      </c>
      <c r="I127" s="39" t="s">
        <v>3</v>
      </c>
    </row>
    <row r="128" spans="1:9" x14ac:dyDescent="0.15">
      <c r="B128" s="39" t="s">
        <v>305</v>
      </c>
    </row>
    <row r="129" spans="1:9" x14ac:dyDescent="0.15">
      <c r="B129" s="68">
        <f>H124+H125+H127</f>
        <v>0</v>
      </c>
      <c r="C129" s="69" t="s">
        <v>303</v>
      </c>
      <c r="D129" s="70">
        <v>5</v>
      </c>
      <c r="E129" s="39" t="s">
        <v>310</v>
      </c>
      <c r="G129" s="49" t="s">
        <v>26</v>
      </c>
      <c r="H129" s="60">
        <f>B129*D129/100</f>
        <v>0</v>
      </c>
      <c r="I129" s="39" t="s">
        <v>3</v>
      </c>
    </row>
    <row r="130" spans="1:9" x14ac:dyDescent="0.15">
      <c r="B130" s="68"/>
      <c r="C130" s="69"/>
      <c r="D130" s="70"/>
      <c r="G130" s="49"/>
      <c r="H130" s="60"/>
    </row>
    <row r="131" spans="1:9" x14ac:dyDescent="0.15">
      <c r="A131" s="39" t="s">
        <v>52</v>
      </c>
      <c r="B131" s="39" t="s">
        <v>270</v>
      </c>
    </row>
    <row r="132" spans="1:9" x14ac:dyDescent="0.15">
      <c r="B132" s="71" t="s">
        <v>267</v>
      </c>
      <c r="C132" s="71"/>
      <c r="D132" s="72">
        <v>0</v>
      </c>
      <c r="E132" s="39" t="s">
        <v>268</v>
      </c>
      <c r="F132" s="73">
        <v>0</v>
      </c>
      <c r="G132" s="39" t="s">
        <v>269</v>
      </c>
      <c r="H132" s="60">
        <f>D132*F132</f>
        <v>0</v>
      </c>
      <c r="I132" s="39" t="s">
        <v>3</v>
      </c>
    </row>
    <row r="134" spans="1:9" x14ac:dyDescent="0.15">
      <c r="A134" s="39" t="s">
        <v>53</v>
      </c>
      <c r="B134" s="39" t="s">
        <v>323</v>
      </c>
      <c r="H134" s="60">
        <f>H65</f>
        <v>0</v>
      </c>
      <c r="I134" s="39" t="s">
        <v>3</v>
      </c>
    </row>
    <row r="135" spans="1:9" x14ac:dyDescent="0.15">
      <c r="A135" s="39" t="s">
        <v>54</v>
      </c>
      <c r="B135" s="39" t="s">
        <v>192</v>
      </c>
      <c r="H135" s="60">
        <f>H134*25/100</f>
        <v>0</v>
      </c>
      <c r="I135" s="39" t="s">
        <v>3</v>
      </c>
    </row>
    <row r="137" spans="1:9" x14ac:dyDescent="0.15">
      <c r="A137" s="57" t="s">
        <v>56</v>
      </c>
      <c r="B137" s="39" t="s">
        <v>324</v>
      </c>
      <c r="H137" s="60">
        <f>H85</f>
        <v>0</v>
      </c>
      <c r="I137" s="39" t="s">
        <v>3</v>
      </c>
    </row>
    <row r="138" spans="1:9" x14ac:dyDescent="0.15">
      <c r="A138" s="39" t="s">
        <v>55</v>
      </c>
      <c r="B138" s="39" t="s">
        <v>105</v>
      </c>
      <c r="E138" s="73">
        <v>0</v>
      </c>
      <c r="F138" s="39" t="s">
        <v>217</v>
      </c>
      <c r="H138" s="60">
        <f>H137/2*E138</f>
        <v>0</v>
      </c>
      <c r="I138" s="39" t="s">
        <v>3</v>
      </c>
    </row>
    <row r="139" spans="1:9" x14ac:dyDescent="0.15">
      <c r="A139" s="39" t="s">
        <v>193</v>
      </c>
      <c r="B139" s="39" t="s">
        <v>176</v>
      </c>
      <c r="E139" s="74"/>
      <c r="G139" s="49"/>
    </row>
    <row r="140" spans="1:9" x14ac:dyDescent="0.15">
      <c r="E140" s="75"/>
      <c r="G140" s="49"/>
    </row>
    <row r="141" spans="1:9" x14ac:dyDescent="0.15">
      <c r="D141" s="51" t="s">
        <v>177</v>
      </c>
      <c r="E141" s="75" t="s">
        <v>178</v>
      </c>
      <c r="F141" s="75" t="s">
        <v>179</v>
      </c>
      <c r="G141" s="75"/>
      <c r="H141" s="75" t="s">
        <v>180</v>
      </c>
    </row>
    <row r="142" spans="1:9" x14ac:dyDescent="0.15">
      <c r="D142" s="76" t="s">
        <v>186</v>
      </c>
      <c r="E142" s="77" t="s">
        <v>181</v>
      </c>
      <c r="F142" s="77" t="s">
        <v>182</v>
      </c>
      <c r="G142" s="77"/>
      <c r="H142" s="77" t="s">
        <v>183</v>
      </c>
    </row>
    <row r="143" spans="1:9" x14ac:dyDescent="0.15">
      <c r="A143" s="57"/>
      <c r="B143" s="39" t="s">
        <v>220</v>
      </c>
      <c r="D143" s="68">
        <f>H68</f>
        <v>0</v>
      </c>
      <c r="E143" s="44">
        <v>25</v>
      </c>
      <c r="F143" s="78">
        <f>1/E143</f>
        <v>0.04</v>
      </c>
      <c r="G143" s="59" t="s">
        <v>26</v>
      </c>
      <c r="H143" s="68">
        <f>D143*F143</f>
        <v>0</v>
      </c>
    </row>
    <row r="144" spans="1:9" x14ac:dyDescent="0.15">
      <c r="B144" s="39" t="s">
        <v>219</v>
      </c>
      <c r="D144" s="68">
        <f>H69</f>
        <v>0</v>
      </c>
      <c r="E144" s="44">
        <v>10</v>
      </c>
      <c r="F144" s="78">
        <f>1/E144</f>
        <v>0.1</v>
      </c>
      <c r="G144" s="59" t="s">
        <v>26</v>
      </c>
      <c r="H144" s="68">
        <f t="shared" ref="H144:H158" si="1">D144*F144</f>
        <v>0</v>
      </c>
    </row>
    <row r="145" spans="1:8" x14ac:dyDescent="0.15">
      <c r="B145" s="39" t="s">
        <v>14</v>
      </c>
      <c r="D145" s="68">
        <f>H70</f>
        <v>0</v>
      </c>
      <c r="E145" s="44">
        <v>100</v>
      </c>
      <c r="F145" s="78">
        <f t="shared" ref="F145:F157" si="2">1/E145</f>
        <v>0.01</v>
      </c>
      <c r="G145" s="59" t="s">
        <v>26</v>
      </c>
      <c r="H145" s="68">
        <f t="shared" si="1"/>
        <v>0</v>
      </c>
    </row>
    <row r="146" spans="1:8" x14ac:dyDescent="0.15">
      <c r="B146" s="39" t="s">
        <v>15</v>
      </c>
      <c r="D146" s="68"/>
      <c r="E146" s="44"/>
      <c r="F146" s="78"/>
      <c r="G146" s="49"/>
      <c r="H146" s="68"/>
    </row>
    <row r="147" spans="1:8" x14ac:dyDescent="0.15">
      <c r="B147" s="39" t="s">
        <v>265</v>
      </c>
      <c r="D147" s="68">
        <f>H72</f>
        <v>0</v>
      </c>
      <c r="E147" s="44">
        <v>50</v>
      </c>
      <c r="F147" s="78">
        <f t="shared" si="2"/>
        <v>0.02</v>
      </c>
      <c r="G147" s="59" t="s">
        <v>26</v>
      </c>
      <c r="H147" s="68">
        <f t="shared" si="1"/>
        <v>0</v>
      </c>
    </row>
    <row r="148" spans="1:8" x14ac:dyDescent="0.15">
      <c r="B148" s="39" t="s">
        <v>263</v>
      </c>
      <c r="D148" s="68">
        <f>H73</f>
        <v>0</v>
      </c>
      <c r="E148" s="44">
        <v>50</v>
      </c>
      <c r="F148" s="78">
        <f t="shared" si="2"/>
        <v>0.02</v>
      </c>
      <c r="G148" s="59" t="s">
        <v>26</v>
      </c>
      <c r="H148" s="68">
        <f t="shared" si="1"/>
        <v>0</v>
      </c>
    </row>
    <row r="149" spans="1:8" x14ac:dyDescent="0.15">
      <c r="B149" s="39" t="s">
        <v>16</v>
      </c>
      <c r="D149" s="68">
        <f t="shared" ref="D149:D154" si="3">H74</f>
        <v>0</v>
      </c>
      <c r="E149" s="44">
        <v>20</v>
      </c>
      <c r="F149" s="78">
        <f t="shared" si="2"/>
        <v>0.05</v>
      </c>
      <c r="G149" s="59" t="s">
        <v>26</v>
      </c>
      <c r="H149" s="68">
        <f t="shared" si="1"/>
        <v>0</v>
      </c>
    </row>
    <row r="150" spans="1:8" x14ac:dyDescent="0.15">
      <c r="B150" s="39" t="s">
        <v>17</v>
      </c>
      <c r="D150" s="68">
        <f t="shared" si="3"/>
        <v>0</v>
      </c>
      <c r="E150" s="44">
        <v>20</v>
      </c>
      <c r="F150" s="78">
        <f t="shared" si="2"/>
        <v>0.05</v>
      </c>
      <c r="G150" s="59" t="s">
        <v>26</v>
      </c>
      <c r="H150" s="68">
        <f t="shared" si="1"/>
        <v>0</v>
      </c>
    </row>
    <row r="151" spans="1:8" x14ac:dyDescent="0.15">
      <c r="B151" s="39" t="s">
        <v>184</v>
      </c>
      <c r="C151" s="39" t="s">
        <v>174</v>
      </c>
      <c r="D151" s="68">
        <f t="shared" si="3"/>
        <v>0</v>
      </c>
      <c r="E151" s="44">
        <v>50</v>
      </c>
      <c r="F151" s="78">
        <f t="shared" si="2"/>
        <v>0.02</v>
      </c>
      <c r="G151" s="59" t="s">
        <v>26</v>
      </c>
      <c r="H151" s="68">
        <f t="shared" si="1"/>
        <v>0</v>
      </c>
    </row>
    <row r="152" spans="1:8" x14ac:dyDescent="0.15">
      <c r="C152" s="39" t="s">
        <v>175</v>
      </c>
      <c r="D152" s="68">
        <f t="shared" si="3"/>
        <v>0</v>
      </c>
      <c r="E152" s="44">
        <v>50</v>
      </c>
      <c r="F152" s="78">
        <f t="shared" si="2"/>
        <v>0.02</v>
      </c>
      <c r="G152" s="59"/>
      <c r="H152" s="68">
        <f t="shared" si="1"/>
        <v>0</v>
      </c>
    </row>
    <row r="153" spans="1:8" x14ac:dyDescent="0.15">
      <c r="B153" s="39" t="s">
        <v>18</v>
      </c>
      <c r="D153" s="68">
        <f t="shared" si="3"/>
        <v>0</v>
      </c>
      <c r="E153" s="44">
        <v>15</v>
      </c>
      <c r="F153" s="78">
        <f t="shared" si="2"/>
        <v>6.6666666666666666E-2</v>
      </c>
      <c r="G153" s="59" t="s">
        <v>26</v>
      </c>
      <c r="H153" s="68">
        <f t="shared" si="1"/>
        <v>0</v>
      </c>
    </row>
    <row r="154" spans="1:8" x14ac:dyDescent="0.15">
      <c r="B154" s="39" t="s">
        <v>19</v>
      </c>
      <c r="D154" s="68">
        <f t="shared" si="3"/>
        <v>0</v>
      </c>
      <c r="E154" s="44">
        <v>25</v>
      </c>
      <c r="F154" s="78">
        <f t="shared" si="2"/>
        <v>0.04</v>
      </c>
      <c r="G154" s="59" t="s">
        <v>26</v>
      </c>
      <c r="H154" s="68">
        <f t="shared" si="1"/>
        <v>0</v>
      </c>
    </row>
    <row r="155" spans="1:8" x14ac:dyDescent="0.15">
      <c r="B155" s="39" t="s">
        <v>218</v>
      </c>
      <c r="D155" s="68"/>
      <c r="E155" s="44"/>
      <c r="F155" s="78"/>
      <c r="G155" s="59"/>
      <c r="H155" s="68"/>
    </row>
    <row r="156" spans="1:8" x14ac:dyDescent="0.15">
      <c r="B156" s="39" t="s">
        <v>20</v>
      </c>
      <c r="D156" s="68">
        <f>H81</f>
        <v>0</v>
      </c>
      <c r="E156" s="44">
        <v>20</v>
      </c>
      <c r="F156" s="78">
        <f t="shared" si="2"/>
        <v>0.05</v>
      </c>
      <c r="G156" s="59" t="s">
        <v>26</v>
      </c>
      <c r="H156" s="68">
        <f t="shared" si="1"/>
        <v>0</v>
      </c>
    </row>
    <row r="157" spans="1:8" x14ac:dyDescent="0.15">
      <c r="B157" s="39" t="s">
        <v>21</v>
      </c>
      <c r="D157" s="68">
        <f>H82</f>
        <v>0</v>
      </c>
      <c r="E157" s="44">
        <v>20</v>
      </c>
      <c r="F157" s="78">
        <f t="shared" si="2"/>
        <v>0.05</v>
      </c>
      <c r="G157" s="59" t="s">
        <v>26</v>
      </c>
      <c r="H157" s="68">
        <f t="shared" si="1"/>
        <v>0</v>
      </c>
    </row>
    <row r="158" spans="1:8" x14ac:dyDescent="0.15">
      <c r="B158" s="76" t="s">
        <v>22</v>
      </c>
      <c r="D158" s="79">
        <f>H83</f>
        <v>0</v>
      </c>
      <c r="E158" s="44">
        <v>15</v>
      </c>
      <c r="F158" s="78">
        <f>100/E158/100</f>
        <v>6.6666666666666666E-2</v>
      </c>
      <c r="G158" s="59" t="s">
        <v>26</v>
      </c>
      <c r="H158" s="79">
        <f t="shared" si="1"/>
        <v>0</v>
      </c>
    </row>
    <row r="159" spans="1:8" x14ac:dyDescent="0.15">
      <c r="A159" s="42"/>
      <c r="B159" s="42" t="s">
        <v>185</v>
      </c>
      <c r="C159" s="42"/>
      <c r="D159" s="68">
        <f>SUM(D143:D158)</f>
        <v>0</v>
      </c>
      <c r="E159" s="42"/>
      <c r="F159" s="42"/>
      <c r="G159" s="80"/>
      <c r="H159" s="81">
        <f>SUM(H143:H158)</f>
        <v>0</v>
      </c>
    </row>
    <row r="160" spans="1:8" x14ac:dyDescent="0.15">
      <c r="A160" s="42"/>
      <c r="B160" s="42"/>
      <c r="C160" s="42"/>
      <c r="D160" s="68"/>
      <c r="E160" s="42"/>
      <c r="F160" s="42"/>
      <c r="G160" s="80"/>
      <c r="H160" s="81"/>
    </row>
    <row r="161" spans="1:16" x14ac:dyDescent="0.15">
      <c r="A161" s="39" t="s">
        <v>57</v>
      </c>
      <c r="B161" s="39" t="s">
        <v>325</v>
      </c>
      <c r="H161" s="60">
        <f>150*H88</f>
        <v>0</v>
      </c>
      <c r="I161" s="39" t="s">
        <v>3</v>
      </c>
    </row>
    <row r="162" spans="1:16" x14ac:dyDescent="0.15">
      <c r="A162" s="39" t="s">
        <v>58</v>
      </c>
      <c r="B162" s="39" t="s">
        <v>106</v>
      </c>
      <c r="E162" s="73">
        <v>0</v>
      </c>
      <c r="F162" s="39" t="s">
        <v>217</v>
      </c>
      <c r="H162" s="60">
        <f>H161/2*E162</f>
        <v>0</v>
      </c>
      <c r="I162" s="39" t="s">
        <v>3</v>
      </c>
    </row>
    <row r="163" spans="1:16" x14ac:dyDescent="0.15">
      <c r="A163" s="39" t="s">
        <v>59</v>
      </c>
      <c r="B163" s="39" t="s">
        <v>128</v>
      </c>
      <c r="E163" s="73">
        <v>0.02</v>
      </c>
      <c r="H163" s="60">
        <f>H161*E163</f>
        <v>0</v>
      </c>
      <c r="I163" s="39" t="s">
        <v>3</v>
      </c>
    </row>
    <row r="164" spans="1:16" x14ac:dyDescent="0.15">
      <c r="P164" s="48"/>
    </row>
    <row r="165" spans="1:16" x14ac:dyDescent="0.15">
      <c r="A165" s="39" t="s">
        <v>60</v>
      </c>
      <c r="B165" s="42" t="s">
        <v>326</v>
      </c>
      <c r="C165" s="42"/>
      <c r="D165" s="42"/>
      <c r="E165" s="42"/>
      <c r="F165" s="42"/>
      <c r="G165" s="42"/>
      <c r="H165" s="82">
        <f>H129+H132+H135+H138+H159+H162+H163</f>
        <v>0</v>
      </c>
      <c r="I165" s="42" t="s">
        <v>3</v>
      </c>
    </row>
    <row r="166" spans="1:16" x14ac:dyDescent="0.15">
      <c r="A166" s="39" t="s">
        <v>61</v>
      </c>
      <c r="B166" s="42" t="s">
        <v>311</v>
      </c>
      <c r="C166" s="42"/>
      <c r="D166" s="42"/>
      <c r="E166" s="42"/>
      <c r="F166" s="42"/>
      <c r="G166" s="42"/>
      <c r="H166" s="82">
        <f>H208</f>
        <v>0</v>
      </c>
      <c r="I166" s="42" t="s">
        <v>3</v>
      </c>
    </row>
    <row r="167" spans="1:16" x14ac:dyDescent="0.15">
      <c r="A167" s="39" t="s">
        <v>62</v>
      </c>
      <c r="B167" s="42" t="s">
        <v>189</v>
      </c>
      <c r="C167" s="42"/>
      <c r="D167" s="42"/>
      <c r="E167" s="42"/>
      <c r="F167" s="42"/>
      <c r="G167" s="42"/>
      <c r="H167" s="83">
        <f>H165-H166</f>
        <v>0</v>
      </c>
      <c r="I167" s="84" t="s">
        <v>3</v>
      </c>
    </row>
    <row r="168" spans="1:16" s="41" customFormat="1" x14ac:dyDescent="0.15">
      <c r="B168" s="62"/>
      <c r="C168" s="62"/>
      <c r="D168" s="62"/>
      <c r="E168" s="62"/>
      <c r="F168" s="62"/>
      <c r="G168" s="62"/>
      <c r="H168" s="62"/>
      <c r="I168" s="62"/>
    </row>
    <row r="169" spans="1:16" x14ac:dyDescent="0.15">
      <c r="A169" s="85" t="s">
        <v>63</v>
      </c>
      <c r="B169" s="86" t="s">
        <v>107</v>
      </c>
      <c r="C169" s="87" t="s">
        <v>108</v>
      </c>
      <c r="D169" s="88" t="s">
        <v>109</v>
      </c>
      <c r="E169" s="89" t="s">
        <v>108</v>
      </c>
      <c r="F169" s="90" t="s">
        <v>110</v>
      </c>
      <c r="G169" s="91"/>
      <c r="H169" s="45" t="s">
        <v>295</v>
      </c>
    </row>
    <row r="170" spans="1:16" x14ac:dyDescent="0.15">
      <c r="A170" s="92"/>
      <c r="B170" s="93"/>
      <c r="C170" s="94" t="s">
        <v>111</v>
      </c>
      <c r="D170" s="95" t="s">
        <v>112</v>
      </c>
      <c r="E170" s="96" t="s">
        <v>113</v>
      </c>
      <c r="F170" s="97" t="s">
        <v>114</v>
      </c>
      <c r="G170" s="91"/>
      <c r="H170" s="45" t="s">
        <v>296</v>
      </c>
    </row>
    <row r="171" spans="1:16" x14ac:dyDescent="0.15">
      <c r="A171" s="41"/>
      <c r="B171" s="98" t="s">
        <v>320</v>
      </c>
      <c r="C171" s="99">
        <v>1</v>
      </c>
      <c r="D171" s="91">
        <f>H97</f>
        <v>0</v>
      </c>
      <c r="E171" s="100">
        <v>1</v>
      </c>
      <c r="F171" s="101">
        <f t="shared" ref="F171:F176" si="4">C171*E171</f>
        <v>1</v>
      </c>
      <c r="G171" s="91"/>
      <c r="H171" s="45" t="s">
        <v>297</v>
      </c>
    </row>
    <row r="172" spans="1:16" x14ac:dyDescent="0.15">
      <c r="A172" s="41"/>
      <c r="B172" s="98" t="s">
        <v>321</v>
      </c>
      <c r="C172" s="99">
        <v>1</v>
      </c>
      <c r="D172" s="91">
        <f>H98</f>
        <v>0</v>
      </c>
      <c r="E172" s="102" t="e">
        <f>1*D172/$D$171</f>
        <v>#DIV/0!</v>
      </c>
      <c r="F172" s="101" t="e">
        <f t="shared" si="4"/>
        <v>#DIV/0!</v>
      </c>
      <c r="G172" s="91"/>
      <c r="H172" s="45" t="s">
        <v>298</v>
      </c>
    </row>
    <row r="173" spans="1:16" x14ac:dyDescent="0.15">
      <c r="A173" s="41"/>
      <c r="B173" s="98" t="s">
        <v>127</v>
      </c>
      <c r="C173" s="99">
        <v>2</v>
      </c>
      <c r="D173" s="91">
        <f>H99</f>
        <v>0</v>
      </c>
      <c r="E173" s="102" t="e">
        <f>1*D173/$D$171</f>
        <v>#DIV/0!</v>
      </c>
      <c r="F173" s="101" t="e">
        <f t="shared" si="4"/>
        <v>#DIV/0!</v>
      </c>
      <c r="G173" s="91"/>
      <c r="H173" s="45" t="s">
        <v>299</v>
      </c>
    </row>
    <row r="174" spans="1:16" x14ac:dyDescent="0.15">
      <c r="A174" s="41"/>
      <c r="B174" s="98" t="s">
        <v>121</v>
      </c>
      <c r="C174" s="99">
        <v>0.5</v>
      </c>
      <c r="D174" s="91">
        <f>H100</f>
        <v>0</v>
      </c>
      <c r="E174" s="102" t="e">
        <f>1*D174/$D$171</f>
        <v>#DIV/0!</v>
      </c>
      <c r="F174" s="101" t="e">
        <f t="shared" si="4"/>
        <v>#DIV/0!</v>
      </c>
      <c r="G174" s="91"/>
      <c r="H174" s="45" t="s">
        <v>300</v>
      </c>
    </row>
    <row r="175" spans="1:16" x14ac:dyDescent="0.15">
      <c r="A175" s="41"/>
      <c r="B175" s="98" t="s">
        <v>228</v>
      </c>
      <c r="C175" s="99">
        <v>1</v>
      </c>
      <c r="D175" s="91">
        <f>H28</f>
        <v>0</v>
      </c>
      <c r="E175" s="102" t="e">
        <f>1*D175/$D$171</f>
        <v>#DIV/0!</v>
      </c>
      <c r="F175" s="101" t="e">
        <f t="shared" si="4"/>
        <v>#DIV/0!</v>
      </c>
      <c r="G175" s="91"/>
      <c r="H175" s="45" t="s">
        <v>301</v>
      </c>
    </row>
    <row r="176" spans="1:16" x14ac:dyDescent="0.15">
      <c r="A176" s="41"/>
      <c r="B176" s="93" t="s">
        <v>227</v>
      </c>
      <c r="C176" s="94">
        <v>1</v>
      </c>
      <c r="D176" s="95">
        <f>H29</f>
        <v>0</v>
      </c>
      <c r="E176" s="103" t="e">
        <f>1*D176/$D$171</f>
        <v>#DIV/0!</v>
      </c>
      <c r="F176" s="97" t="e">
        <f t="shared" si="4"/>
        <v>#DIV/0!</v>
      </c>
      <c r="G176" s="91"/>
      <c r="H176" s="104"/>
      <c r="L176" s="48"/>
    </row>
    <row r="177" spans="1:11" x14ac:dyDescent="0.15">
      <c r="A177" s="41"/>
      <c r="B177" s="104"/>
      <c r="C177" s="91"/>
      <c r="D177" s="91"/>
      <c r="E177" s="100"/>
      <c r="F177" s="100"/>
      <c r="G177" s="91"/>
      <c r="H177" s="104"/>
      <c r="I177" s="105" t="s">
        <v>196</v>
      </c>
      <c r="J177" s="106"/>
      <c r="K177" s="51"/>
    </row>
    <row r="178" spans="1:11" x14ac:dyDescent="0.15">
      <c r="A178" s="41" t="s">
        <v>190</v>
      </c>
      <c r="B178" s="107" t="s">
        <v>107</v>
      </c>
      <c r="C178" s="88" t="s">
        <v>232</v>
      </c>
      <c r="D178" s="88" t="s">
        <v>110</v>
      </c>
      <c r="E178" s="89" t="s">
        <v>115</v>
      </c>
      <c r="F178" s="108" t="s">
        <v>116</v>
      </c>
      <c r="G178" s="109"/>
      <c r="H178" s="110" t="s">
        <v>117</v>
      </c>
      <c r="I178" s="51" t="s">
        <v>197</v>
      </c>
      <c r="J178" s="111"/>
      <c r="K178" s="51"/>
    </row>
    <row r="179" spans="1:11" x14ac:dyDescent="0.15">
      <c r="A179" s="41"/>
      <c r="B179" s="112"/>
      <c r="C179" s="91" t="s">
        <v>231</v>
      </c>
      <c r="D179" s="91" t="s">
        <v>114</v>
      </c>
      <c r="E179" s="100" t="s">
        <v>118</v>
      </c>
      <c r="F179" s="75" t="s">
        <v>119</v>
      </c>
      <c r="G179" s="113"/>
      <c r="H179" s="114" t="s">
        <v>120</v>
      </c>
      <c r="I179" s="76" t="s">
        <v>198</v>
      </c>
      <c r="J179" s="115"/>
      <c r="K179" s="51"/>
    </row>
    <row r="180" spans="1:11" x14ac:dyDescent="0.15">
      <c r="A180" s="41"/>
      <c r="B180" s="107" t="s">
        <v>320</v>
      </c>
      <c r="C180" s="88">
        <f>H20</f>
        <v>0</v>
      </c>
      <c r="D180" s="88">
        <f t="shared" ref="D180:D185" si="5">F171</f>
        <v>1</v>
      </c>
      <c r="E180" s="89">
        <f t="shared" ref="E180:E185" si="6">C180*D180</f>
        <v>0</v>
      </c>
      <c r="F180" s="116" t="e">
        <f t="shared" ref="F180:F185" si="7">$G$190*F171</f>
        <v>#DIV/0!</v>
      </c>
      <c r="G180" s="109"/>
      <c r="H180" s="110" t="e">
        <f>F180*(1+0.03)</f>
        <v>#DIV/0!</v>
      </c>
      <c r="I180" s="117"/>
      <c r="J180" s="118" t="e">
        <f t="shared" ref="J180:J185" si="8">C180*F180</f>
        <v>#DIV/0!</v>
      </c>
      <c r="K180" s="51"/>
    </row>
    <row r="181" spans="1:11" x14ac:dyDescent="0.15">
      <c r="A181" s="41"/>
      <c r="B181" s="112" t="s">
        <v>321</v>
      </c>
      <c r="C181" s="91">
        <f>H18</f>
        <v>0</v>
      </c>
      <c r="D181" s="91" t="e">
        <f t="shared" si="5"/>
        <v>#DIV/0!</v>
      </c>
      <c r="E181" s="100" t="e">
        <f t="shared" si="6"/>
        <v>#DIV/0!</v>
      </c>
      <c r="F181" s="119" t="e">
        <f t="shared" si="7"/>
        <v>#DIV/0!</v>
      </c>
      <c r="G181" s="113"/>
      <c r="H181" s="114" t="e">
        <f>F181*(1+0.03)</f>
        <v>#DIV/0!</v>
      </c>
      <c r="I181" s="117"/>
      <c r="J181" s="118" t="e">
        <f t="shared" si="8"/>
        <v>#DIV/0!</v>
      </c>
      <c r="K181" s="51"/>
    </row>
    <row r="182" spans="1:11" x14ac:dyDescent="0.15">
      <c r="A182" s="92"/>
      <c r="B182" s="112" t="s">
        <v>127</v>
      </c>
      <c r="C182" s="91">
        <f>H22</f>
        <v>0</v>
      </c>
      <c r="D182" s="91" t="e">
        <f t="shared" si="5"/>
        <v>#DIV/0!</v>
      </c>
      <c r="E182" s="100" t="e">
        <f t="shared" si="6"/>
        <v>#DIV/0!</v>
      </c>
      <c r="F182" s="119" t="e">
        <f t="shared" si="7"/>
        <v>#DIV/0!</v>
      </c>
      <c r="G182" s="120"/>
      <c r="H182" s="114" t="e">
        <f>F182*(1+0.03)</f>
        <v>#DIV/0!</v>
      </c>
      <c r="I182" s="117"/>
      <c r="J182" s="118" t="e">
        <f t="shared" si="8"/>
        <v>#DIV/0!</v>
      </c>
      <c r="K182" s="51"/>
    </row>
    <row r="183" spans="1:11" x14ac:dyDescent="0.15">
      <c r="A183" s="92"/>
      <c r="B183" s="112" t="s">
        <v>121</v>
      </c>
      <c r="C183" s="91">
        <f>H21</f>
        <v>0</v>
      </c>
      <c r="D183" s="91" t="e">
        <f t="shared" si="5"/>
        <v>#DIV/0!</v>
      </c>
      <c r="E183" s="100" t="e">
        <f t="shared" si="6"/>
        <v>#DIV/0!</v>
      </c>
      <c r="F183" s="119" t="e">
        <f t="shared" si="7"/>
        <v>#DIV/0!</v>
      </c>
      <c r="G183" s="120"/>
      <c r="H183" s="114" t="e">
        <f>F183*(1+0.03)</f>
        <v>#DIV/0!</v>
      </c>
      <c r="I183" s="117"/>
      <c r="J183" s="118" t="e">
        <f t="shared" si="8"/>
        <v>#DIV/0!</v>
      </c>
      <c r="K183" s="51"/>
    </row>
    <row r="184" spans="1:11" s="51" customFormat="1" x14ac:dyDescent="0.15">
      <c r="A184" s="80"/>
      <c r="B184" s="112" t="s">
        <v>230</v>
      </c>
      <c r="C184" s="91">
        <f>E28</f>
        <v>0</v>
      </c>
      <c r="D184" s="91" t="e">
        <f t="shared" si="5"/>
        <v>#DIV/0!</v>
      </c>
      <c r="E184" s="100" t="e">
        <f t="shared" si="6"/>
        <v>#DIV/0!</v>
      </c>
      <c r="F184" s="119" t="e">
        <f t="shared" si="7"/>
        <v>#DIV/0!</v>
      </c>
      <c r="G184" s="121" t="s">
        <v>233</v>
      </c>
      <c r="H184" s="114" t="e">
        <f>(F184*(1+0.03))/D175</f>
        <v>#DIV/0!</v>
      </c>
      <c r="I184" s="117"/>
      <c r="J184" s="118" t="e">
        <f t="shared" si="8"/>
        <v>#DIV/0!</v>
      </c>
    </row>
    <row r="185" spans="1:11" s="51" customFormat="1" x14ac:dyDescent="0.15">
      <c r="A185" s="80"/>
      <c r="B185" s="112" t="s">
        <v>229</v>
      </c>
      <c r="C185" s="91">
        <f>E29</f>
        <v>0</v>
      </c>
      <c r="D185" s="91" t="e">
        <f t="shared" si="5"/>
        <v>#DIV/0!</v>
      </c>
      <c r="E185" s="100" t="e">
        <f t="shared" si="6"/>
        <v>#DIV/0!</v>
      </c>
      <c r="F185" s="119" t="e">
        <f t="shared" si="7"/>
        <v>#DIV/0!</v>
      </c>
      <c r="G185" s="121" t="s">
        <v>233</v>
      </c>
      <c r="H185" s="114" t="e">
        <f>(F185*(1+0.03))/D176</f>
        <v>#DIV/0!</v>
      </c>
      <c r="I185" s="117"/>
      <c r="J185" s="118" t="e">
        <f t="shared" si="8"/>
        <v>#DIV/0!</v>
      </c>
    </row>
    <row r="186" spans="1:11" x14ac:dyDescent="0.15">
      <c r="A186" s="92"/>
      <c r="B186" s="122" t="s">
        <v>122</v>
      </c>
      <c r="C186" s="123">
        <f>SUM(C180:C185)</f>
        <v>0</v>
      </c>
      <c r="D186" s="123"/>
      <c r="E186" s="124" t="e">
        <f>SUM(E180:E185)</f>
        <v>#DIV/0!</v>
      </c>
      <c r="F186" s="125"/>
      <c r="G186" s="126"/>
      <c r="H186" s="127"/>
      <c r="I186" s="128"/>
      <c r="J186" s="129" t="e">
        <f>SUM(J180:J185)</f>
        <v>#DIV/0!</v>
      </c>
      <c r="K186" s="51"/>
    </row>
    <row r="187" spans="1:11" x14ac:dyDescent="0.15">
      <c r="A187" s="92"/>
      <c r="B187" s="104"/>
      <c r="C187" s="91"/>
      <c r="D187" s="91"/>
      <c r="E187" s="100"/>
      <c r="F187" s="100"/>
      <c r="G187" s="91"/>
      <c r="H187" s="104"/>
      <c r="I187" s="51"/>
      <c r="J187" s="51"/>
      <c r="K187" s="51"/>
    </row>
    <row r="188" spans="1:11" s="41" customFormat="1" ht="17" x14ac:dyDescent="0.3">
      <c r="A188" s="85" t="s">
        <v>191</v>
      </c>
      <c r="B188" s="130" t="s">
        <v>123</v>
      </c>
      <c r="C188" s="91"/>
      <c r="D188" s="91"/>
      <c r="E188" s="100"/>
      <c r="F188" s="100"/>
      <c r="G188" s="91"/>
      <c r="H188" s="104"/>
      <c r="I188" s="39"/>
    </row>
    <row r="189" spans="1:11" x14ac:dyDescent="0.15">
      <c r="A189" s="92"/>
      <c r="B189" s="104" t="s">
        <v>124</v>
      </c>
      <c r="C189" s="91"/>
      <c r="D189" s="91"/>
      <c r="E189" s="100"/>
      <c r="F189" s="100"/>
      <c r="G189" s="91"/>
      <c r="H189" s="104"/>
    </row>
    <row r="190" spans="1:11" x14ac:dyDescent="0.15">
      <c r="A190" s="41"/>
      <c r="B190" s="104">
        <f>H167</f>
        <v>0</v>
      </c>
      <c r="C190" s="91"/>
      <c r="D190" s="91"/>
      <c r="E190" s="100" t="e">
        <f>E186</f>
        <v>#DIV/0!</v>
      </c>
      <c r="F190" s="131"/>
      <c r="G190" s="132" t="e">
        <f>B190/E190</f>
        <v>#DIV/0!</v>
      </c>
      <c r="H190" s="104"/>
      <c r="I190" s="62"/>
    </row>
    <row r="191" spans="1:11" x14ac:dyDescent="0.15">
      <c r="A191" s="41"/>
      <c r="B191" s="104"/>
      <c r="C191" s="91"/>
      <c r="D191" s="91"/>
      <c r="E191" s="100"/>
      <c r="F191" s="131"/>
      <c r="G191" s="132"/>
      <c r="H191" s="104"/>
      <c r="I191" s="62"/>
    </row>
    <row r="192" spans="1:11" s="41" customFormat="1" x14ac:dyDescent="0.15"/>
    <row r="193" spans="1:9" s="40" customFormat="1" x14ac:dyDescent="0.15">
      <c r="A193" s="40" t="s">
        <v>2</v>
      </c>
      <c r="B193" s="40" t="s">
        <v>35</v>
      </c>
    </row>
    <row r="195" spans="1:9" x14ac:dyDescent="0.15">
      <c r="A195" s="39" t="s">
        <v>64</v>
      </c>
      <c r="B195" s="39" t="s">
        <v>327</v>
      </c>
      <c r="H195" s="60">
        <f>H40-H40*H63</f>
        <v>0</v>
      </c>
      <c r="I195" s="39" t="s">
        <v>3</v>
      </c>
    </row>
    <row r="196" spans="1:9" x14ac:dyDescent="0.15">
      <c r="A196" s="39" t="s">
        <v>65</v>
      </c>
      <c r="B196" s="39" t="s">
        <v>328</v>
      </c>
      <c r="H196" s="60">
        <f>H42</f>
        <v>0</v>
      </c>
      <c r="I196" s="39" t="s">
        <v>3</v>
      </c>
    </row>
    <row r="197" spans="1:9" x14ac:dyDescent="0.15">
      <c r="A197" s="39" t="s">
        <v>66</v>
      </c>
      <c r="B197" s="39" t="s">
        <v>329</v>
      </c>
      <c r="H197" s="60">
        <f>H55</f>
        <v>0</v>
      </c>
      <c r="I197" s="39" t="s">
        <v>3</v>
      </c>
    </row>
    <row r="198" spans="1:9" x14ac:dyDescent="0.15">
      <c r="A198" s="39" t="s">
        <v>67</v>
      </c>
      <c r="B198" s="39" t="s">
        <v>330</v>
      </c>
      <c r="H198" s="60">
        <f>H89</f>
        <v>0</v>
      </c>
      <c r="I198" s="39" t="s">
        <v>3</v>
      </c>
    </row>
    <row r="199" spans="1:9" x14ac:dyDescent="0.15">
      <c r="A199" s="39" t="s">
        <v>68</v>
      </c>
      <c r="B199" s="42" t="s">
        <v>331</v>
      </c>
      <c r="C199" s="42"/>
      <c r="D199" s="42"/>
      <c r="E199" s="42"/>
      <c r="F199" s="42"/>
      <c r="G199" s="42"/>
      <c r="H199" s="83">
        <f>H195+H196+H197+H198</f>
        <v>0</v>
      </c>
      <c r="I199" s="84" t="s">
        <v>3</v>
      </c>
    </row>
    <row r="200" spans="1:9" x14ac:dyDescent="0.15">
      <c r="A200" s="39" t="s">
        <v>73</v>
      </c>
      <c r="B200" s="42" t="s">
        <v>131</v>
      </c>
      <c r="C200" s="42"/>
      <c r="D200" s="42"/>
      <c r="E200" s="42"/>
      <c r="F200" s="42"/>
      <c r="G200" s="42"/>
      <c r="H200" s="82">
        <f>H103*H24</f>
        <v>0</v>
      </c>
      <c r="I200" s="42" t="s">
        <v>3</v>
      </c>
    </row>
    <row r="201" spans="1:9" x14ac:dyDescent="0.15">
      <c r="B201" s="42" t="s">
        <v>132</v>
      </c>
      <c r="C201" s="42"/>
      <c r="D201" s="42"/>
      <c r="E201" s="42"/>
      <c r="F201" s="42"/>
      <c r="G201" s="42"/>
      <c r="H201" s="82">
        <f>H104*(H17+H19)</f>
        <v>0</v>
      </c>
      <c r="I201" s="42" t="s">
        <v>3</v>
      </c>
    </row>
    <row r="202" spans="1:9" x14ac:dyDescent="0.15">
      <c r="B202" s="42" t="s">
        <v>133</v>
      </c>
      <c r="C202" s="42"/>
      <c r="D202" s="42"/>
      <c r="E202" s="42"/>
      <c r="F202" s="42"/>
      <c r="G202" s="42"/>
      <c r="H202" s="82">
        <f>H105*H32</f>
        <v>0</v>
      </c>
      <c r="I202" s="42" t="s">
        <v>3</v>
      </c>
    </row>
    <row r="203" spans="1:9" x14ac:dyDescent="0.15">
      <c r="B203" s="42" t="s">
        <v>247</v>
      </c>
      <c r="C203" s="42"/>
      <c r="D203" s="42"/>
      <c r="E203" s="42"/>
      <c r="F203" s="42"/>
      <c r="G203" s="42"/>
      <c r="H203" s="82">
        <f>H106*H33+H106*H34</f>
        <v>0</v>
      </c>
      <c r="I203" s="42" t="s">
        <v>3</v>
      </c>
    </row>
    <row r="204" spans="1:9" x14ac:dyDescent="0.15">
      <c r="B204" s="42" t="s">
        <v>244</v>
      </c>
      <c r="C204" s="42"/>
      <c r="D204" s="42"/>
      <c r="E204" s="42"/>
      <c r="F204" s="42"/>
      <c r="G204" s="42"/>
      <c r="H204" s="82">
        <f>H107*H35</f>
        <v>0</v>
      </c>
      <c r="I204" s="42" t="s">
        <v>3</v>
      </c>
    </row>
    <row r="205" spans="1:9" x14ac:dyDescent="0.15">
      <c r="B205" s="42" t="s">
        <v>245</v>
      </c>
      <c r="C205" s="42"/>
      <c r="D205" s="42"/>
      <c r="E205" s="42"/>
      <c r="F205" s="42"/>
      <c r="G205" s="42"/>
      <c r="H205" s="82">
        <f>H108*H36</f>
        <v>0</v>
      </c>
      <c r="I205" s="42" t="s">
        <v>3</v>
      </c>
    </row>
    <row r="206" spans="1:9" x14ac:dyDescent="0.15">
      <c r="B206" s="42" t="s">
        <v>246</v>
      </c>
      <c r="C206" s="42"/>
      <c r="D206" s="42"/>
      <c r="E206" s="42"/>
      <c r="F206" s="42"/>
      <c r="G206" s="42"/>
      <c r="H206" s="82">
        <f>H109*H37</f>
        <v>0</v>
      </c>
      <c r="I206" s="42" t="s">
        <v>3</v>
      </c>
    </row>
    <row r="207" spans="1:9" x14ac:dyDescent="0.15">
      <c r="B207" s="42" t="s">
        <v>292</v>
      </c>
      <c r="C207" s="42"/>
      <c r="D207" s="42"/>
      <c r="E207" s="42"/>
      <c r="F207" s="82">
        <f>H111</f>
        <v>0</v>
      </c>
      <c r="G207" s="42" t="s">
        <v>3</v>
      </c>
      <c r="H207" s="82"/>
      <c r="I207" s="42"/>
    </row>
    <row r="208" spans="1:9" x14ac:dyDescent="0.15">
      <c r="B208" s="42" t="s">
        <v>187</v>
      </c>
      <c r="C208" s="42"/>
      <c r="D208" s="42"/>
      <c r="E208" s="42"/>
      <c r="F208" s="42"/>
      <c r="G208" s="133">
        <v>0</v>
      </c>
      <c r="H208" s="82">
        <f>F207*G208</f>
        <v>0</v>
      </c>
      <c r="I208" s="42" t="s">
        <v>3</v>
      </c>
    </row>
    <row r="209" spans="1:9" x14ac:dyDescent="0.15">
      <c r="B209" s="42" t="s">
        <v>188</v>
      </c>
      <c r="C209" s="42"/>
      <c r="D209" s="42"/>
      <c r="E209" s="42"/>
      <c r="F209" s="42"/>
      <c r="G209" s="133">
        <v>1</v>
      </c>
      <c r="H209" s="82">
        <f>F207*G209</f>
        <v>0</v>
      </c>
      <c r="I209" s="42" t="s">
        <v>3</v>
      </c>
    </row>
    <row r="210" spans="1:9" x14ac:dyDescent="0.15">
      <c r="A210" s="39" t="s">
        <v>130</v>
      </c>
      <c r="B210" s="42" t="s">
        <v>171</v>
      </c>
      <c r="C210" s="42"/>
      <c r="D210" s="42"/>
      <c r="E210" s="42"/>
      <c r="F210" s="42"/>
      <c r="G210" s="42"/>
      <c r="H210" s="83">
        <f>H199-H200-H201-H202-H203-H204-H205-H206-H209</f>
        <v>0</v>
      </c>
      <c r="I210" s="84" t="s">
        <v>3</v>
      </c>
    </row>
    <row r="212" spans="1:9" x14ac:dyDescent="0.15">
      <c r="A212" s="39" t="s">
        <v>194</v>
      </c>
      <c r="B212" s="39" t="s">
        <v>332</v>
      </c>
    </row>
    <row r="213" spans="1:9" x14ac:dyDescent="0.15">
      <c r="C213" s="60">
        <f>H210</f>
        <v>0</v>
      </c>
      <c r="E213" s="39" t="s">
        <v>77</v>
      </c>
      <c r="F213" s="39">
        <f>H13</f>
        <v>0</v>
      </c>
      <c r="G213" s="39" t="s">
        <v>26</v>
      </c>
      <c r="H213" s="60" t="e">
        <f>C213/F213</f>
        <v>#DIV/0!</v>
      </c>
      <c r="I213" s="39" t="s">
        <v>3</v>
      </c>
    </row>
    <row r="214" spans="1:9" x14ac:dyDescent="0.15">
      <c r="B214" s="39" t="s">
        <v>51</v>
      </c>
      <c r="H214" s="60" t="e">
        <f>H213*3/100</f>
        <v>#DIV/0!</v>
      </c>
      <c r="I214" s="39" t="s">
        <v>3</v>
      </c>
    </row>
    <row r="215" spans="1:9" x14ac:dyDescent="0.15">
      <c r="A215" s="39" t="s">
        <v>195</v>
      </c>
      <c r="B215" s="134" t="s">
        <v>39</v>
      </c>
      <c r="C215" s="134"/>
      <c r="D215" s="134"/>
      <c r="E215" s="134"/>
      <c r="F215" s="134"/>
      <c r="G215" s="134"/>
      <c r="H215" s="135" t="e">
        <f>H213+H214</f>
        <v>#DIV/0!</v>
      </c>
      <c r="I215" s="134" t="s">
        <v>3</v>
      </c>
    </row>
    <row r="216" spans="1:9" s="42" customFormat="1" x14ac:dyDescent="0.15">
      <c r="B216" s="84"/>
      <c r="C216" s="84"/>
      <c r="D216" s="84"/>
      <c r="E216" s="84"/>
      <c r="F216" s="84"/>
      <c r="G216" s="84"/>
      <c r="H216" s="83"/>
      <c r="I216" s="84"/>
    </row>
    <row r="217" spans="1:9" s="40" customFormat="1" x14ac:dyDescent="0.15">
      <c r="A217" s="40" t="s">
        <v>4</v>
      </c>
      <c r="B217" s="40" t="s">
        <v>92</v>
      </c>
    </row>
    <row r="219" spans="1:9" x14ac:dyDescent="0.15">
      <c r="A219" s="41" t="s">
        <v>69</v>
      </c>
      <c r="B219" s="42" t="s">
        <v>333</v>
      </c>
      <c r="C219" s="42"/>
      <c r="D219" s="42"/>
      <c r="E219" s="42"/>
      <c r="F219" s="42"/>
      <c r="G219" s="42" t="s">
        <v>26</v>
      </c>
      <c r="H219" s="82">
        <f>H58</f>
        <v>0</v>
      </c>
      <c r="I219" s="42" t="s">
        <v>3</v>
      </c>
    </row>
    <row r="220" spans="1:9" x14ac:dyDescent="0.15">
      <c r="A220" s="41"/>
      <c r="B220" s="42" t="s">
        <v>334</v>
      </c>
      <c r="C220" s="42"/>
      <c r="D220" s="42"/>
      <c r="E220" s="42"/>
      <c r="F220" s="42"/>
      <c r="G220" s="42"/>
      <c r="H220" s="82">
        <f>H40*H63</f>
        <v>0</v>
      </c>
      <c r="I220" s="42"/>
    </row>
    <row r="221" spans="1:9" x14ac:dyDescent="0.15">
      <c r="A221" s="41"/>
      <c r="B221" s="42" t="s">
        <v>224</v>
      </c>
      <c r="C221" s="42"/>
      <c r="D221" s="42"/>
      <c r="E221" s="42"/>
      <c r="F221" s="42"/>
      <c r="G221" s="42"/>
      <c r="H221" s="82">
        <f>H219+H220</f>
        <v>0</v>
      </c>
      <c r="I221" s="42"/>
    </row>
    <row r="222" spans="1:9" x14ac:dyDescent="0.15">
      <c r="A222" s="41"/>
      <c r="B222" s="41" t="s">
        <v>335</v>
      </c>
      <c r="C222" s="41"/>
      <c r="D222" s="41"/>
      <c r="E222" s="41"/>
      <c r="F222" s="41"/>
      <c r="G222" s="41"/>
      <c r="H222" s="136">
        <f>H21</f>
        <v>0</v>
      </c>
      <c r="I222" s="41"/>
    </row>
    <row r="223" spans="1:9" x14ac:dyDescent="0.15">
      <c r="A223" s="42" t="s">
        <v>70</v>
      </c>
      <c r="B223" s="42" t="s">
        <v>95</v>
      </c>
      <c r="C223" s="42"/>
      <c r="D223" s="42"/>
      <c r="E223" s="42"/>
      <c r="F223" s="42"/>
      <c r="G223" s="42"/>
      <c r="H223" s="82" t="e">
        <f>H221/H222</f>
        <v>#DIV/0!</v>
      </c>
      <c r="I223" s="42" t="s">
        <v>3</v>
      </c>
    </row>
    <row r="224" spans="1:9" x14ac:dyDescent="0.15">
      <c r="A224" s="42"/>
      <c r="B224" s="42" t="s">
        <v>336</v>
      </c>
      <c r="C224" s="42"/>
      <c r="D224" s="42"/>
      <c r="E224" s="42"/>
      <c r="F224" s="42"/>
      <c r="G224" s="42"/>
      <c r="H224" s="82">
        <f>H60</f>
        <v>0</v>
      </c>
      <c r="I224" s="42" t="s">
        <v>3</v>
      </c>
    </row>
    <row r="225" spans="1:9" s="41" customFormat="1" x14ac:dyDescent="0.15">
      <c r="A225" s="41" t="s">
        <v>71</v>
      </c>
      <c r="B225" s="134" t="s">
        <v>337</v>
      </c>
      <c r="C225" s="134"/>
      <c r="D225" s="134"/>
      <c r="E225" s="137"/>
      <c r="F225" s="134"/>
      <c r="G225" s="134"/>
      <c r="H225" s="135" t="e">
        <f>H223+H224</f>
        <v>#DIV/0!</v>
      </c>
      <c r="I225" s="134" t="s">
        <v>3</v>
      </c>
    </row>
    <row r="226" spans="1:9" s="42" customFormat="1" x14ac:dyDescent="0.15"/>
    <row r="227" spans="1:9" s="40" customFormat="1" x14ac:dyDescent="0.15">
      <c r="A227" s="40" t="s">
        <v>5</v>
      </c>
      <c r="B227" s="40" t="s">
        <v>101</v>
      </c>
    </row>
    <row r="229" spans="1:9" x14ac:dyDescent="0.15">
      <c r="A229" s="39" t="s">
        <v>83</v>
      </c>
      <c r="B229" s="39" t="s">
        <v>338</v>
      </c>
      <c r="H229" s="60">
        <f>H92*150</f>
        <v>0</v>
      </c>
      <c r="I229" s="39" t="s">
        <v>3</v>
      </c>
    </row>
    <row r="230" spans="1:9" x14ac:dyDescent="0.15">
      <c r="A230" s="39" t="s">
        <v>93</v>
      </c>
      <c r="B230" s="39" t="s">
        <v>104</v>
      </c>
      <c r="E230" s="73">
        <v>0</v>
      </c>
      <c r="F230" s="39" t="s">
        <v>217</v>
      </c>
      <c r="H230" s="60">
        <f>H229/2*E230</f>
        <v>0</v>
      </c>
      <c r="I230" s="39" t="s">
        <v>3</v>
      </c>
    </row>
    <row r="231" spans="1:9" x14ac:dyDescent="0.15">
      <c r="A231" s="39" t="s">
        <v>94</v>
      </c>
      <c r="B231" s="39" t="s">
        <v>103</v>
      </c>
      <c r="E231" s="73">
        <v>0.02</v>
      </c>
      <c r="H231" s="60">
        <f>H229*E231</f>
        <v>0</v>
      </c>
      <c r="I231" s="39" t="s">
        <v>3</v>
      </c>
    </row>
    <row r="232" spans="1:9" x14ac:dyDescent="0.15">
      <c r="A232" s="39" t="s">
        <v>84</v>
      </c>
      <c r="B232" s="39" t="s">
        <v>339</v>
      </c>
      <c r="H232" s="60">
        <f>H93</f>
        <v>0</v>
      </c>
      <c r="I232" s="39" t="s">
        <v>3</v>
      </c>
    </row>
    <row r="233" spans="1:9" x14ac:dyDescent="0.15">
      <c r="A233" s="39" t="s">
        <v>85</v>
      </c>
      <c r="B233" s="51" t="s">
        <v>72</v>
      </c>
      <c r="C233" s="51"/>
      <c r="D233" s="51"/>
      <c r="E233" s="51"/>
      <c r="F233" s="51"/>
      <c r="G233" s="51"/>
      <c r="H233" s="52">
        <f>SUM(H230:H232)</f>
        <v>0</v>
      </c>
      <c r="I233" s="53" t="s">
        <v>3</v>
      </c>
    </row>
    <row r="234" spans="1:9" x14ac:dyDescent="0.15">
      <c r="B234" s="39" t="s">
        <v>43</v>
      </c>
      <c r="H234" s="60">
        <f>H94</f>
        <v>0</v>
      </c>
      <c r="I234" s="39" t="s">
        <v>3</v>
      </c>
    </row>
    <row r="235" spans="1:9" x14ac:dyDescent="0.15">
      <c r="A235" s="39" t="s">
        <v>86</v>
      </c>
      <c r="B235" s="134" t="s">
        <v>102</v>
      </c>
      <c r="C235" s="134"/>
      <c r="D235" s="134"/>
      <c r="E235" s="134"/>
      <c r="F235" s="134"/>
      <c r="G235" s="134"/>
      <c r="H235" s="135" t="e">
        <f>H233/H234</f>
        <v>#DIV/0!</v>
      </c>
      <c r="I235" s="134" t="s">
        <v>3</v>
      </c>
    </row>
    <row r="237" spans="1:9" x14ac:dyDescent="0.15">
      <c r="A237" s="40" t="s">
        <v>7</v>
      </c>
      <c r="B237" s="40" t="s">
        <v>344</v>
      </c>
    </row>
    <row r="238" spans="1:9" x14ac:dyDescent="0.15">
      <c r="A238" s="40"/>
      <c r="B238" s="40"/>
    </row>
    <row r="239" spans="1:9" x14ac:dyDescent="0.15">
      <c r="A239" s="39" t="s">
        <v>210</v>
      </c>
      <c r="B239" s="63" t="s">
        <v>211</v>
      </c>
      <c r="C239" s="65"/>
      <c r="D239" s="65"/>
      <c r="E239" s="65"/>
      <c r="F239" s="65"/>
      <c r="G239" s="65"/>
      <c r="H239" s="138">
        <f>H114</f>
        <v>0</v>
      </c>
      <c r="I239" s="63" t="s">
        <v>3</v>
      </c>
    </row>
    <row r="240" spans="1:9" x14ac:dyDescent="0.15">
      <c r="A240" s="39" t="s">
        <v>212</v>
      </c>
      <c r="B240" s="63" t="s">
        <v>214</v>
      </c>
      <c r="C240" s="65"/>
      <c r="D240" s="65"/>
      <c r="E240" s="65"/>
      <c r="F240" s="65"/>
      <c r="G240" s="65"/>
      <c r="H240" s="138">
        <f>H115</f>
        <v>0</v>
      </c>
      <c r="I240" s="63" t="s">
        <v>3</v>
      </c>
    </row>
    <row r="241" spans="1:9" x14ac:dyDescent="0.15">
      <c r="B241" s="39" t="s">
        <v>215</v>
      </c>
    </row>
    <row r="243" spans="1:9" x14ac:dyDescent="0.15">
      <c r="A243" s="40" t="s">
        <v>8</v>
      </c>
      <c r="B243" s="40" t="s">
        <v>345</v>
      </c>
    </row>
    <row r="244" spans="1:9" x14ac:dyDescent="0.15">
      <c r="A244" s="40"/>
      <c r="B244" s="40"/>
    </row>
    <row r="245" spans="1:9" x14ac:dyDescent="0.15">
      <c r="A245" s="39" t="s">
        <v>135</v>
      </c>
      <c r="B245" s="63" t="s">
        <v>213</v>
      </c>
      <c r="C245" s="65"/>
      <c r="D245" s="65"/>
      <c r="E245" s="65"/>
      <c r="F245" s="65"/>
      <c r="G245" s="65"/>
      <c r="H245" s="138">
        <f>H116</f>
        <v>0</v>
      </c>
      <c r="I245" s="63" t="s">
        <v>3</v>
      </c>
    </row>
    <row r="249" spans="1:9" s="40" customFormat="1" x14ac:dyDescent="0.15"/>
  </sheetData>
  <phoneticPr fontId="7" type="noConversion"/>
  <pageMargins left="0.7" right="0.19685039370078741" top="0.93" bottom="0.56000000000000005" header="0.51181102362204722" footer="0.28000000000000003"/>
  <pageSetup paperSize="9" scale="49" fitToHeight="3" orientation="portrait"/>
  <headerFooter>
    <oddHeader>&amp;L&amp;8KKA_x000D_Genehmigungsverfahren_x000D_Vorlagen&amp;R&amp;8KKA Eilenburg_x000D_19.01.2009/Vers.1/Sff_x000D_Seite &amp;P von &amp;N</oddHeader>
    <oddFooter>&amp;L&amp;8&amp;F&amp;R&amp;8Druckdatum: &amp;D</oddFooter>
  </headerFooter>
  <rowBreaks count="5" manualBreakCount="5">
    <brk id="55" max="16383" man="1"/>
    <brk id="112" max="16383" man="1"/>
    <brk id="120" max="16383" man="1"/>
    <brk id="140" max="16383" man="1"/>
    <brk id="1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34" sqref="A34"/>
    </sheetView>
  </sheetViews>
  <sheetFormatPr baseColWidth="10" defaultColWidth="11.5" defaultRowHeight="11" x14ac:dyDescent="0.15"/>
  <cols>
    <col min="1" max="1" width="30.83203125" style="1" customWidth="1"/>
    <col min="2" max="2" width="13.83203125" style="1" customWidth="1"/>
    <col min="3" max="3" width="13.1640625" style="1" customWidth="1"/>
    <col min="4" max="4" width="15.1640625" style="1" customWidth="1"/>
    <col min="5" max="5" width="16" style="1" customWidth="1"/>
    <col min="6" max="6" width="15" style="1" customWidth="1"/>
    <col min="7" max="7" width="13.5" style="1" customWidth="1"/>
    <col min="8" max="8" width="12.6640625" style="1" customWidth="1"/>
    <col min="9" max="16384" width="11.5" style="1"/>
  </cols>
  <sheetData>
    <row r="1" spans="1:8" x14ac:dyDescent="0.15">
      <c r="A1" s="29" t="s">
        <v>271</v>
      </c>
    </row>
    <row r="2" spans="1:8" ht="12" thickBot="1" x14ac:dyDescent="0.2"/>
    <row r="3" spans="1:8" ht="12" thickBot="1" x14ac:dyDescent="0.2">
      <c r="B3" s="2" t="s">
        <v>280</v>
      </c>
      <c r="C3" s="3"/>
      <c r="D3" s="3"/>
      <c r="E3" s="3"/>
      <c r="F3" s="3"/>
      <c r="G3" s="3"/>
      <c r="H3" s="4"/>
    </row>
    <row r="4" spans="1:8" ht="12" thickBot="1" x14ac:dyDescent="0.2">
      <c r="A4" s="5" t="s">
        <v>272</v>
      </c>
      <c r="B4" s="33" t="s">
        <v>278</v>
      </c>
      <c r="C4" s="7" t="s">
        <v>287</v>
      </c>
      <c r="D4" s="7" t="s">
        <v>275</v>
      </c>
      <c r="E4" s="7" t="s">
        <v>281</v>
      </c>
      <c r="F4" s="7" t="s">
        <v>277</v>
      </c>
      <c r="G4" s="7" t="s">
        <v>288</v>
      </c>
      <c r="H4" s="8" t="s">
        <v>289</v>
      </c>
    </row>
    <row r="5" spans="1:8" x14ac:dyDescent="0.15">
      <c r="A5" s="23" t="s">
        <v>273</v>
      </c>
      <c r="B5" s="34">
        <f t="shared" ref="B5:B14" si="0">SUM(C5:H5)</f>
        <v>0</v>
      </c>
      <c r="C5" s="10"/>
      <c r="D5" s="10"/>
      <c r="E5" s="9">
        <f>'Datenerfassung und Kalkulation'!H40-F5</f>
        <v>0</v>
      </c>
      <c r="F5" s="9">
        <f>'Datenerfassung und Kalkulation'!H63*'Datenerfassung und Kalkulation'!H40</f>
        <v>0</v>
      </c>
      <c r="G5" s="9"/>
      <c r="H5" s="11"/>
    </row>
    <row r="6" spans="1:8" x14ac:dyDescent="0.15">
      <c r="A6" s="24" t="s">
        <v>276</v>
      </c>
      <c r="B6" s="35">
        <f t="shared" si="0"/>
        <v>0</v>
      </c>
      <c r="C6" s="14"/>
      <c r="D6" s="13">
        <f>'Datenerfassung und Kalkulation'!H93</f>
        <v>0</v>
      </c>
      <c r="E6" s="13">
        <f>'Datenerfassung und Kalkulation'!H55+'Datenerfassung und Kalkulation'!H42+'Datenerfassung und Kalkulation'!H89</f>
        <v>0</v>
      </c>
      <c r="F6" s="13">
        <f>'Datenerfassung und Kalkulation'!H58+'Datenerfassung und Kalkulation'!H60*'Datenerfassung und Kalkulation'!H21</f>
        <v>0</v>
      </c>
      <c r="G6" s="13">
        <f>'Datenerfassung und Kalkulation'!H116*'Datenerfassung und Kalkulation'!H38</f>
        <v>0</v>
      </c>
      <c r="H6" s="15">
        <f>'Datenerfassung und Kalkulation'!H115*'Datenerfassung und Kalkulation'!H34+'Datenerfassung und Kalkulation'!H114*'Datenerfassung und Kalkulation'!H33</f>
        <v>0</v>
      </c>
    </row>
    <row r="7" spans="1:8" x14ac:dyDescent="0.15">
      <c r="A7" s="24" t="s">
        <v>279</v>
      </c>
      <c r="B7" s="35">
        <f t="shared" si="0"/>
        <v>0</v>
      </c>
      <c r="C7" s="16">
        <f>'Datenerfassung und Kalkulation'!H159+'Datenerfassung und Kalkulation'!H163+'Datenerfassung und Kalkulation'!H135</f>
        <v>0</v>
      </c>
      <c r="D7" s="13">
        <f>'Datenerfassung und Kalkulation'!H231</f>
        <v>0</v>
      </c>
      <c r="E7" s="14"/>
      <c r="F7" s="14"/>
      <c r="G7" s="13"/>
      <c r="H7" s="15"/>
    </row>
    <row r="8" spans="1:8" ht="12" thickBot="1" x14ac:dyDescent="0.2">
      <c r="A8" s="25" t="s">
        <v>274</v>
      </c>
      <c r="B8" s="36">
        <f t="shared" si="0"/>
        <v>0</v>
      </c>
      <c r="C8" s="17">
        <f>'Datenerfassung und Kalkulation'!H138+'Datenerfassung und Kalkulation'!H162+'Datenerfassung und Kalkulation'!H132</f>
        <v>0</v>
      </c>
      <c r="D8" s="17">
        <f>'Datenerfassung und Kalkulation'!H230</f>
        <v>0</v>
      </c>
      <c r="E8" s="18"/>
      <c r="F8" s="18"/>
      <c r="G8" s="17"/>
      <c r="H8" s="19"/>
    </row>
    <row r="9" spans="1:8" s="29" customFormat="1" ht="12" thickBot="1" x14ac:dyDescent="0.2">
      <c r="A9" s="26" t="s">
        <v>290</v>
      </c>
      <c r="B9" s="37">
        <f t="shared" si="0"/>
        <v>0</v>
      </c>
      <c r="C9" s="27">
        <f t="shared" ref="C9:H9" si="1">SUM(C5:C8)</f>
        <v>0</v>
      </c>
      <c r="D9" s="27">
        <f t="shared" si="1"/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8">
        <f t="shared" si="1"/>
        <v>0</v>
      </c>
    </row>
    <row r="10" spans="1:8" x14ac:dyDescent="0.15">
      <c r="A10" s="6" t="s">
        <v>283</v>
      </c>
      <c r="B10" s="34" t="e">
        <f t="shared" si="0"/>
        <v>#DIV/0!</v>
      </c>
      <c r="C10" s="9" t="e">
        <f>'Datenerfassung und Kalkulation'!J186+'Datenerfassung und Kalkulation'!J186*3%</f>
        <v>#DIV/0!</v>
      </c>
      <c r="D10" s="9" t="e">
        <f>'Datenerfassung und Kalkulation'!H235*'Datenerfassung und Kalkulation'!H94</f>
        <v>#DIV/0!</v>
      </c>
      <c r="E10" s="9" t="e">
        <f>('Datenerfassung und Kalkulation'!H215*'Datenerfassung und Kalkulation'!H13)</f>
        <v>#DIV/0!</v>
      </c>
      <c r="F10" s="9" t="e">
        <f>'Datenerfassung und Kalkulation'!H225*'Datenerfassung und Kalkulation'!H21</f>
        <v>#DIV/0!</v>
      </c>
      <c r="G10" s="9">
        <f>'Datenerfassung und Kalkulation'!H38*'Datenerfassung und Kalkulation'!H245</f>
        <v>0</v>
      </c>
      <c r="H10" s="11">
        <f>'Datenerfassung und Kalkulation'!H240*'Datenerfassung und Kalkulation'!H34+'Datenerfassung und Kalkulation'!H239*'Datenerfassung und Kalkulation'!H33</f>
        <v>0</v>
      </c>
    </row>
    <row r="11" spans="1:8" x14ac:dyDescent="0.15">
      <c r="A11" s="12" t="s">
        <v>286</v>
      </c>
      <c r="B11" s="35" t="e">
        <f t="shared" si="0"/>
        <v>#DIV/0!</v>
      </c>
      <c r="C11" s="13" t="e">
        <f>-('Datenerfassung und Kalkulation'!J186*3%)</f>
        <v>#DIV/0!</v>
      </c>
      <c r="D11" s="20"/>
      <c r="E11" s="21" t="e">
        <f>-('Datenerfassung und Kalkulation'!H214*'Datenerfassung und Kalkulation'!H13)</f>
        <v>#DIV/0!</v>
      </c>
      <c r="F11" s="20"/>
      <c r="G11" s="20"/>
      <c r="H11" s="22"/>
    </row>
    <row r="12" spans="1:8" x14ac:dyDescent="0.15">
      <c r="A12" s="12" t="s">
        <v>284</v>
      </c>
      <c r="B12" s="35">
        <f t="shared" si="0"/>
        <v>0</v>
      </c>
      <c r="C12" s="20"/>
      <c r="D12" s="20"/>
      <c r="E12" s="21">
        <f>'Datenerfassung und Kalkulation'!H200+'Datenerfassung und Kalkulation'!H201+'Datenerfassung und Kalkulation'!H202+'Datenerfassung und Kalkulation'!H203+'Datenerfassung und Kalkulation'!H204+'Datenerfassung und Kalkulation'!H205+'Datenerfassung und Kalkulation'!H206</f>
        <v>0</v>
      </c>
      <c r="F12" s="20"/>
      <c r="G12" s="20"/>
      <c r="H12" s="22"/>
    </row>
    <row r="13" spans="1:8" ht="12" thickBot="1" x14ac:dyDescent="0.2">
      <c r="A13" s="12" t="s">
        <v>285</v>
      </c>
      <c r="B13" s="36">
        <f t="shared" si="0"/>
        <v>0</v>
      </c>
      <c r="C13" s="17">
        <f>'Datenerfassung und Kalkulation'!H208</f>
        <v>0</v>
      </c>
      <c r="D13" s="17"/>
      <c r="E13" s="17">
        <f>'Datenerfassung und Kalkulation'!H209</f>
        <v>0</v>
      </c>
      <c r="F13" s="17"/>
      <c r="G13" s="17"/>
      <c r="H13" s="19"/>
    </row>
    <row r="14" spans="1:8" s="29" customFormat="1" ht="12" thickBot="1" x14ac:dyDescent="0.2">
      <c r="A14" s="30" t="s">
        <v>291</v>
      </c>
      <c r="B14" s="38" t="e">
        <f t="shared" si="0"/>
        <v>#DIV/0!</v>
      </c>
      <c r="C14" s="31" t="e">
        <f>C10+C11+C12+C13</f>
        <v>#DIV/0!</v>
      </c>
      <c r="D14" s="31" t="e">
        <f>D10-D11+D12+D13</f>
        <v>#DIV/0!</v>
      </c>
      <c r="E14" s="31" t="e">
        <f>E10+E11+E12+E13</f>
        <v>#DIV/0!</v>
      </c>
      <c r="F14" s="31" t="e">
        <f>F10-F11+F12+F13</f>
        <v>#DIV/0!</v>
      </c>
      <c r="G14" s="31">
        <f>G10-G11+G12+G13</f>
        <v>0</v>
      </c>
      <c r="H14" s="32">
        <f>H10-H11+H12+H13</f>
        <v>0</v>
      </c>
    </row>
  </sheetData>
  <phoneticPr fontId="7" type="noConversion"/>
  <pageMargins left="0.7" right="0.7" top="0.75" bottom="0.75" header="0.4921259845" footer="0.4921259845"/>
  <pageSetup paperSize="9" orientation="landscape"/>
  <headerFooter>
    <oddHeader>&amp;L&amp;8KKA_x000D_Genehmigungsverfahren_x000D_Vorlagen&amp;R&amp;8KKA Eilenburg_x000D_19.01.2009/Vers.1/Sff_x000D_Seite &amp;P von &amp;N</oddHeader>
    <oddFooter>&amp;L&amp;8&amp;F&amp;R&amp;8Druckdatum: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honeticPr fontId="7" type="noConversion"/>
  <pageMargins left="0.7" right="0.7" top="0.75" bottom="0.75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Datenerfassung und Kalkulation</vt:lpstr>
      <vt:lpstr>BAB</vt:lpstr>
      <vt:lpstr>Tabelle3</vt:lpstr>
    </vt:vector>
  </TitlesOfParts>
  <Company>Kreiskirchenamt Eilenburg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für kirchl. Friedhöfe (Kurzfassung)</dc:title>
  <dc:subject>Kalkulationsschema</dc:subject>
  <dc:creator/>
  <cp:keywords>Friedhof Kalkulation Gebühren</cp:keywords>
  <cp:lastModifiedBy>Microsoft Office-Anwender</cp:lastModifiedBy>
  <cp:lastPrinted>2009-04-15T13:17:13Z</cp:lastPrinted>
  <dcterms:created xsi:type="dcterms:W3CDTF">2005-01-27T11:23:14Z</dcterms:created>
  <dcterms:modified xsi:type="dcterms:W3CDTF">2017-03-22T13:31:30Z</dcterms:modified>
  <cp:category>Friedhof</cp:category>
</cp:coreProperties>
</file>